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8"/>
  <workbookPr date1904="1" showInkAnnotation="0" autoCompressPictures="0"/>
  <mc:AlternateContent xmlns:mc="http://schemas.openxmlformats.org/markup-compatibility/2006">
    <mc:Choice Requires="x15">
      <x15ac:absPath xmlns:x15ac="http://schemas.microsoft.com/office/spreadsheetml/2010/11/ac" url="/Users/irfan/Desktop/Documents/NWSC-3 External Review/20200331/"/>
    </mc:Choice>
  </mc:AlternateContent>
  <xr:revisionPtr revIDLastSave="0" documentId="13_ncr:1_{071DE35F-9C65-1045-99B5-051092DA059C}" xr6:coauthVersionLast="45" xr6:coauthVersionMax="45" xr10:uidLastSave="{00000000-0000-0000-0000-000000000000}"/>
  <bookViews>
    <workbookView xWindow="0" yWindow="460" windowWidth="33600" windowHeight="18360" tabRatio="683" xr2:uid="{00000000-000D-0000-FFFF-FFFF00000000}"/>
  </bookViews>
  <sheets>
    <sheet name="CSEP Benchmark As-Is" sheetId="3" r:id="rId1"/>
    <sheet name="CSEP Benchmark Optimized" sheetId="11" r:id="rId2"/>
    <sheet name="CSEP Proposed System" sheetId="12" r:id="rId3"/>
    <sheet name="Cheyenne" sheetId="10" r:id="rId4"/>
    <sheet name="Benchmark System" sheetId="2" r:id="rId5"/>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3" i="12" l="1"/>
  <c r="E43" i="12"/>
  <c r="G43" i="12"/>
  <c r="C43" i="12"/>
  <c r="D42" i="12"/>
  <c r="E42" i="12"/>
  <c r="G42" i="12"/>
  <c r="C42" i="12"/>
  <c r="D39" i="12"/>
  <c r="E39" i="12"/>
  <c r="C39" i="12"/>
  <c r="D38" i="12"/>
  <c r="E38" i="12"/>
  <c r="C38" i="12"/>
  <c r="H37" i="12"/>
  <c r="D37" i="12"/>
  <c r="E37" i="12"/>
  <c r="G37" i="12"/>
  <c r="I37" i="12"/>
  <c r="C37" i="12"/>
  <c r="H32" i="12"/>
  <c r="D32" i="12"/>
  <c r="E32" i="12"/>
  <c r="G32" i="12"/>
  <c r="I32" i="12"/>
  <c r="C32" i="12"/>
  <c r="L27" i="12"/>
  <c r="P21" i="12"/>
  <c r="N27" i="12"/>
  <c r="P24" i="12"/>
  <c r="P27" i="12"/>
  <c r="C27" i="12"/>
  <c r="E27" i="12"/>
  <c r="A27" i="12"/>
  <c r="C26" i="12"/>
  <c r="E26" i="12"/>
  <c r="A26" i="12"/>
  <c r="C25" i="12"/>
  <c r="E25" i="12"/>
  <c r="A25" i="12"/>
  <c r="C24" i="12"/>
  <c r="E24" i="12"/>
  <c r="A24" i="12"/>
  <c r="H23" i="12"/>
  <c r="C23" i="12"/>
  <c r="E23" i="12"/>
  <c r="G23" i="12"/>
  <c r="I23" i="12"/>
  <c r="A23" i="12"/>
  <c r="H19" i="12"/>
  <c r="C19" i="12"/>
  <c r="E19" i="12"/>
  <c r="G19" i="12"/>
  <c r="I19" i="12"/>
  <c r="A19" i="12"/>
  <c r="K14" i="12"/>
  <c r="O14" i="12"/>
  <c r="L15" i="12"/>
  <c r="M14" i="12"/>
  <c r="N15" i="12"/>
  <c r="P15" i="12"/>
  <c r="H15" i="12"/>
  <c r="C15" i="12"/>
  <c r="E15" i="12"/>
  <c r="G15" i="12"/>
  <c r="I15" i="12"/>
  <c r="A15" i="12"/>
  <c r="H11" i="12"/>
  <c r="C11" i="12"/>
  <c r="E11" i="12"/>
  <c r="G11" i="12"/>
  <c r="I11" i="12"/>
  <c r="A11" i="12"/>
  <c r="K10" i="12"/>
  <c r="H7" i="12"/>
  <c r="C7" i="12"/>
  <c r="E7" i="12"/>
  <c r="G7" i="12"/>
  <c r="I7" i="12"/>
  <c r="A7" i="12"/>
  <c r="D43" i="11"/>
  <c r="E43" i="11"/>
  <c r="G43" i="11"/>
  <c r="C43" i="11"/>
  <c r="D42" i="11"/>
  <c r="E42" i="11"/>
  <c r="G42" i="11"/>
  <c r="C42" i="11"/>
  <c r="D39" i="11"/>
  <c r="E39" i="11"/>
  <c r="C39" i="11"/>
  <c r="D38" i="11"/>
  <c r="E38" i="11"/>
  <c r="C38" i="11"/>
  <c r="H37" i="11"/>
  <c r="D37" i="11"/>
  <c r="E37" i="11"/>
  <c r="G37" i="11"/>
  <c r="I37" i="11"/>
  <c r="C37" i="11"/>
  <c r="H32" i="11"/>
  <c r="D32" i="11"/>
  <c r="E32" i="11"/>
  <c r="G32" i="11"/>
  <c r="I32" i="11"/>
  <c r="C32" i="11"/>
  <c r="L27" i="11"/>
  <c r="P21" i="11"/>
  <c r="N27" i="11"/>
  <c r="P24" i="11"/>
  <c r="P27" i="11"/>
  <c r="C27" i="11"/>
  <c r="E27" i="11"/>
  <c r="A27" i="11"/>
  <c r="C26" i="11"/>
  <c r="E26" i="11"/>
  <c r="A26" i="11"/>
  <c r="C25" i="11"/>
  <c r="E25" i="11"/>
  <c r="A25" i="11"/>
  <c r="C24" i="11"/>
  <c r="E24" i="11"/>
  <c r="A24" i="11"/>
  <c r="H23" i="11"/>
  <c r="C23" i="11"/>
  <c r="E23" i="11"/>
  <c r="G23" i="11"/>
  <c r="I23" i="11"/>
  <c r="A23" i="11"/>
  <c r="H19" i="11"/>
  <c r="C19" i="11"/>
  <c r="E19" i="11"/>
  <c r="G19" i="11"/>
  <c r="I19" i="11"/>
  <c r="A19" i="11"/>
  <c r="K14" i="11"/>
  <c r="O14" i="11"/>
  <c r="L15" i="11"/>
  <c r="M14" i="11"/>
  <c r="N15" i="11"/>
  <c r="P15" i="11"/>
  <c r="H15" i="11"/>
  <c r="C15" i="11"/>
  <c r="E15" i="11"/>
  <c r="G15" i="11"/>
  <c r="I15" i="11"/>
  <c r="A15" i="11"/>
  <c r="H11" i="11"/>
  <c r="C11" i="11"/>
  <c r="E11" i="11"/>
  <c r="G11" i="11"/>
  <c r="I11" i="11"/>
  <c r="A11" i="11"/>
  <c r="K10" i="11"/>
  <c r="H7" i="11"/>
  <c r="C7" i="11"/>
  <c r="E7" i="11"/>
  <c r="G7" i="11"/>
  <c r="I7" i="11"/>
  <c r="A7" i="11"/>
  <c r="C43" i="3"/>
  <c r="C42" i="3"/>
  <c r="C39" i="3"/>
  <c r="C38" i="3"/>
  <c r="C37" i="3"/>
  <c r="C32" i="3"/>
  <c r="A27" i="3"/>
  <c r="A26" i="3"/>
  <c r="A25" i="3"/>
  <c r="A24" i="3"/>
  <c r="A23" i="3"/>
  <c r="A19" i="3"/>
  <c r="A15" i="3"/>
  <c r="A11" i="3"/>
  <c r="A7" i="3"/>
  <c r="D43" i="3"/>
  <c r="D42" i="3"/>
  <c r="D39" i="3"/>
  <c r="D38" i="3"/>
  <c r="D37" i="3"/>
  <c r="D32" i="3"/>
  <c r="C27" i="3"/>
  <c r="C26" i="3"/>
  <c r="C25" i="3"/>
  <c r="C24" i="3"/>
  <c r="C23" i="3"/>
  <c r="C19" i="3"/>
  <c r="C15" i="3"/>
  <c r="C11" i="3"/>
  <c r="C7" i="3"/>
  <c r="A79" i="2"/>
  <c r="A78" i="2"/>
  <c r="A57" i="2"/>
  <c r="A56" i="2"/>
  <c r="A35" i="2"/>
  <c r="A34" i="2"/>
  <c r="A21" i="2"/>
  <c r="A20" i="2"/>
  <c r="K10" i="3"/>
  <c r="L27" i="3"/>
  <c r="P21" i="3"/>
  <c r="N27" i="3"/>
  <c r="P24" i="3"/>
  <c r="P27" i="3"/>
  <c r="E23" i="3"/>
  <c r="E24" i="3"/>
  <c r="E25" i="3"/>
  <c r="E26" i="3"/>
  <c r="E27" i="3"/>
  <c r="G23" i="3"/>
  <c r="H23" i="3"/>
  <c r="I23" i="3"/>
  <c r="E7" i="3"/>
  <c r="G7" i="3"/>
  <c r="H7" i="3"/>
  <c r="I7" i="3"/>
  <c r="E11" i="3"/>
  <c r="G11" i="3"/>
  <c r="H11" i="3"/>
  <c r="I11" i="3"/>
  <c r="E15" i="3"/>
  <c r="G15" i="3"/>
  <c r="H15" i="3"/>
  <c r="I15" i="3"/>
  <c r="E19" i="3"/>
  <c r="G19" i="3"/>
  <c r="H19" i="3"/>
  <c r="I19" i="3"/>
  <c r="K14" i="3"/>
  <c r="E32" i="3"/>
  <c r="G32" i="3"/>
  <c r="H32" i="3"/>
  <c r="I32" i="3"/>
  <c r="E43" i="3"/>
  <c r="G43" i="3"/>
  <c r="E42" i="3"/>
  <c r="G42" i="3"/>
  <c r="E38" i="3"/>
  <c r="E39" i="3"/>
  <c r="E37" i="3"/>
  <c r="G37" i="3"/>
  <c r="H37" i="3"/>
  <c r="I37" i="3"/>
  <c r="M14" i="3"/>
  <c r="O14" i="3"/>
  <c r="L15" i="3"/>
  <c r="N15" i="3"/>
  <c r="P15" i="3"/>
</calcChain>
</file>

<file path=xl/sharedStrings.xml><?xml version="1.0" encoding="utf-8"?>
<sst xmlns="http://schemas.openxmlformats.org/spreadsheetml/2006/main" count="618" uniqueCount="128">
  <si>
    <t>Weighted Speedup</t>
    <phoneticPr fontId="1" type="noConversion"/>
  </si>
  <si>
    <t>Cores</t>
    <phoneticPr fontId="1" type="noConversion"/>
  </si>
  <si>
    <t>(seconds)</t>
    <phoneticPr fontId="1" type="noConversion"/>
  </si>
  <si>
    <t>MG2</t>
    <phoneticPr fontId="1" type="noConversion"/>
  </si>
  <si>
    <t>Full Node</t>
    <phoneticPr fontId="1" type="noConversion"/>
  </si>
  <si>
    <t>15 km</t>
    <phoneticPr fontId="1" type="noConversion"/>
  </si>
  <si>
    <t>WRF</t>
    <phoneticPr fontId="1" type="noConversion"/>
  </si>
  <si>
    <t>Benchmark Weight</t>
    <phoneticPr fontId="1" type="noConversion"/>
  </si>
  <si>
    <t>System</t>
  </si>
  <si>
    <t>System Name</t>
  </si>
  <si>
    <t>System Location</t>
  </si>
  <si>
    <t>CPU Type</t>
  </si>
  <si>
    <t>Name</t>
  </si>
  <si>
    <t>Description</t>
  </si>
  <si>
    <t>Filesystem Capacity (TB)</t>
  </si>
  <si>
    <t>Burst write bandwidth (GB/s)</t>
  </si>
  <si>
    <t>Software (OS, Compilers, Libraries, etc.)</t>
  </si>
  <si>
    <t>OS Version</t>
  </si>
  <si>
    <t>Fortran Compiler Version</t>
  </si>
  <si>
    <t>C Compiler Version</t>
  </si>
  <si>
    <t>Parallel Environment Version</t>
  </si>
  <si>
    <t>Math Library Version</t>
  </si>
  <si>
    <t>Other Pertinent Information</t>
  </si>
  <si>
    <t>High-speed Interconnect</t>
  </si>
  <si>
    <t>High-speed Interconnect Version</t>
  </si>
  <si>
    <t>Math Library</t>
  </si>
  <si>
    <t>Parallel Environment</t>
  </si>
  <si>
    <t>C Compiler</t>
  </si>
  <si>
    <t>Fortran Compiler</t>
  </si>
  <si>
    <t>OS</t>
  </si>
  <si>
    <t>Parallel Filesystem</t>
  </si>
  <si>
    <t>Parallel Filesystem Version</t>
  </si>
  <si>
    <t>Benchmark</t>
  </si>
  <si>
    <t>Benchmark System Information</t>
  </si>
  <si>
    <t>enter value</t>
  </si>
  <si>
    <t>WRF</t>
  </si>
  <si>
    <t>MG2</t>
  </si>
  <si>
    <t>Total</t>
  </si>
  <si>
    <t>Cheyenne</t>
  </si>
  <si>
    <t>CLUBB</t>
  </si>
  <si>
    <t>DART</t>
  </si>
  <si>
    <t>WACCM</t>
  </si>
  <si>
    <t>Benchmark Weight</t>
  </si>
  <si>
    <t>(col/sec)</t>
  </si>
  <si>
    <t>(solves/sec)</t>
  </si>
  <si>
    <t>(Mupdates/sec)</t>
  </si>
  <si>
    <t>Weight</t>
  </si>
  <si>
    <t>Speedup</t>
  </si>
  <si>
    <t># Nodes</t>
  </si>
  <si>
    <t>Cores</t>
  </si>
  <si>
    <t>Per-node Speedup</t>
  </si>
  <si>
    <t>Full Node</t>
  </si>
  <si>
    <t>30 km</t>
  </si>
  <si>
    <t>(seconds)</t>
  </si>
  <si>
    <t>Weighted Speedup</t>
  </si>
  <si>
    <t>CSEP Fraction</t>
  </si>
  <si>
    <t>Per-core     Speedup</t>
  </si>
  <si>
    <t>GOES</t>
  </si>
  <si>
    <t>DART_WRF</t>
  </si>
  <si>
    <t>Total CSEP</t>
  </si>
  <si>
    <t>Best Node Performance</t>
  </si>
  <si>
    <t>Proposed NWSC-3 System</t>
  </si>
  <si>
    <t>NWSC-3 Benchmark Results Worksheet, Version 1.  Released 2 April 2020</t>
  </si>
  <si>
    <t>&lt;&lt; Password to unprotect the cells on this sheet</t>
  </si>
  <si>
    <t>NWSC-3</t>
  </si>
  <si>
    <t>Homogeneous Partition</t>
  </si>
  <si>
    <t>Heterogeneous Partition</t>
  </si>
  <si>
    <t>Partition Weight Factors</t>
  </si>
  <si>
    <t>Homogeneous Partition Weight Factor</t>
  </si>
  <si>
    <t>Heterogeneous Partition Weight Factor</t>
  </si>
  <si>
    <t>MPAS-A</t>
  </si>
  <si>
    <t>Homogeneous Node Benchmarks</t>
  </si>
  <si>
    <t>Heterogeneous Node Benchmarks</t>
  </si>
  <si>
    <t>Partition</t>
  </si>
  <si>
    <t>Total % =</t>
  </si>
  <si>
    <t>Accelerator Coprocessors</t>
  </si>
  <si>
    <t># Homogeneous Nodes</t>
  </si>
  <si>
    <t># Cores per Homogeneous Node</t>
  </si>
  <si>
    <t># Cores per Node</t>
  </si>
  <si>
    <t># Heterogeneous Nodes</t>
  </si>
  <si>
    <t># Coprocessors per Heterogeneous Node</t>
  </si>
  <si>
    <t>Homogeneous Node CSEP</t>
  </si>
  <si>
    <t>Heterogeneous Node CSEP</t>
  </si>
  <si>
    <t>Homogeneous Node Partition  Capacity % =</t>
  </si>
  <si>
    <t>Heterogeneous Node Partition Capacity % =</t>
  </si>
  <si>
    <t>Offeror's Benchmark System Information</t>
  </si>
  <si>
    <t>Node Memory Type for CPUs</t>
  </si>
  <si>
    <t>Memory Speed (MHz)</t>
  </si>
  <si>
    <t>GB Memory/Node</t>
  </si>
  <si>
    <t>Nominal CPU Clock Speed (GHz)</t>
  </si>
  <si>
    <t>Turbo CPU Clock Speed (GHz)</t>
  </si>
  <si>
    <t>CPUs/Node</t>
  </si>
  <si>
    <t>System Type/Description</t>
  </si>
  <si>
    <t>Number of HSI Link(s)/Node</t>
  </si>
  <si>
    <t>Network Topology</t>
  </si>
  <si>
    <t>Point-to-Point Bandwidth</t>
  </si>
  <si>
    <t>Zero-Byte Latency</t>
  </si>
  <si>
    <t>Bisection Bandwidth</t>
  </si>
  <si>
    <t>Sustained Read Bandwidth (GB/s)</t>
  </si>
  <si>
    <t>Sustained Write Bandwidth (GB/s)</t>
  </si>
  <si>
    <t>File System Name (#1)</t>
  </si>
  <si>
    <t>File System Information (for each filesystem type on benchmark system, replicate as needed)</t>
  </si>
  <si>
    <t>Disk Subsystem Hardware</t>
  </si>
  <si>
    <t>Hardware Description</t>
  </si>
  <si>
    <t>File System Name (#2)</t>
  </si>
  <si>
    <t>File System Name (#3)</t>
  </si>
  <si>
    <t>System High Speed Interconnect (HSI)</t>
  </si>
  <si>
    <t>Cores/CPU</t>
  </si>
  <si>
    <t>(CPU-only) Compute Nodes</t>
  </si>
  <si>
    <t>Homogeneous Node</t>
  </si>
  <si>
    <t>Heterogeneous Node</t>
  </si>
  <si>
    <t>Interactive/Login Node</t>
  </si>
  <si>
    <t>Service Node</t>
  </si>
  <si>
    <t>Workload Manager</t>
  </si>
  <si>
    <t>Workload Manager Version</t>
  </si>
  <si>
    <t>(CPU+Coprocessor) Compute Nodes</t>
  </si>
  <si>
    <t>Coprocessor Type</t>
  </si>
  <si>
    <t>Coprocessors/Node</t>
  </si>
  <si>
    <t>Coprocessor Cores/Coprocessor</t>
  </si>
  <si>
    <t>Coprocessor clock (GHz)</t>
  </si>
  <si>
    <t>Coprocessor Memory Type</t>
  </si>
  <si>
    <t>Coprocessor Memory Speed (MHz)</t>
  </si>
  <si>
    <t>GB Coprocessor Memory/Coprocessor</t>
  </si>
  <si>
    <t>Cheyenne Benchmark Results</t>
  </si>
  <si>
    <t>Proposed System Benchmark Projections</t>
  </si>
  <si>
    <t>OPTIMIZED Benchmark System Results</t>
  </si>
  <si>
    <t>AS-IS Benchmark System Results</t>
  </si>
  <si>
    <t>This worksheet should be used to provide information on the benchmark system(s) used to run the benchmarks.
If more than one benchmark system is used by the Offeror, this worksheet should be replicated for each benchmark system.
Additional  benchmark system information, beyond that requested below, should be provided if the Offeror considers it pertinent to understand and/or interpret the benchmark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</si>
</sst>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2" x14ac:knownFonts="1">
    <font>
      <sz val="10"/>
      <name val="Verdana"/>
    </font>
    <font>
      <sz val="8"/>
      <name val="Verdana"/>
      <family val="2"/>
    </font>
    <font>
      <sz val="12"/>
      <name val="Calibri"/>
      <family val="2"/>
      <scheme val="minor"/>
    </font>
    <font>
      <b/>
      <sz val="12"/>
      <name val="Calibri"/>
      <family val="2"/>
      <scheme val="minor"/>
    </font>
    <font>
      <b/>
      <sz val="12"/>
      <color rgb="FFFF0000"/>
      <name val="Calibri"/>
      <family val="2"/>
      <scheme val="minor"/>
    </font>
    <font>
      <u/>
      <sz val="10"/>
      <color theme="10"/>
      <name val="Verdana"/>
      <family val="2"/>
    </font>
    <font>
      <u/>
      <sz val="10"/>
      <color theme="11"/>
      <name val="Verdana"/>
      <family val="2"/>
    </font>
    <font>
      <sz val="12"/>
      <color rgb="FFFF0000"/>
      <name val="Calibri"/>
      <family val="2"/>
      <scheme val="minor"/>
    </font>
    <font>
      <b/>
      <sz val="14"/>
      <name val="Calibri"/>
      <family val="2"/>
      <scheme val="minor"/>
    </font>
    <font>
      <sz val="10"/>
      <name val="Verdana"/>
      <family val="2"/>
    </font>
    <font>
      <b/>
      <sz val="14"/>
      <name val="Verdana"/>
      <family val="2"/>
    </font>
    <font>
      <sz val="14"/>
      <name val="Calibri"/>
      <family val="2"/>
      <scheme val="minor"/>
    </font>
  </fonts>
  <fills count="9">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s>
  <borders count="4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diagonal/>
    </border>
    <border>
      <left/>
      <right/>
      <top/>
      <bottom style="thin">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9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9" fillId="0" borderId="0" applyFont="0" applyFill="0" applyBorder="0" applyAlignment="0" applyProtection="0"/>
  </cellStyleXfs>
  <cellXfs count="195">
    <xf numFmtId="0" fontId="0" fillId="0" borderId="0" xfId="0"/>
    <xf numFmtId="0" fontId="2" fillId="0" borderId="0" xfId="0" applyFont="1"/>
    <xf numFmtId="0" fontId="2" fillId="0" borderId="25" xfId="0" applyFont="1" applyBorder="1" applyAlignment="1" applyProtection="1">
      <alignment horizontal="center"/>
      <protection locked="0"/>
    </xf>
    <xf numFmtId="0" fontId="2" fillId="0" borderId="0"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0" xfId="0" applyFont="1" applyProtection="1"/>
    <xf numFmtId="0" fontId="3" fillId="2" borderId="1" xfId="0" applyFont="1" applyFill="1" applyBorder="1" applyAlignment="1" applyProtection="1">
      <alignment horizontal="left" vertical="center"/>
    </xf>
    <xf numFmtId="0" fontId="2" fillId="2" borderId="4" xfId="0" applyFont="1" applyFill="1" applyBorder="1" applyAlignment="1" applyProtection="1">
      <alignment horizontal="right"/>
    </xf>
    <xf numFmtId="0" fontId="2" fillId="0" borderId="7" xfId="0" applyFont="1" applyBorder="1" applyAlignment="1" applyProtection="1">
      <alignment horizontal="center"/>
    </xf>
    <xf numFmtId="0" fontId="2" fillId="0" borderId="27" xfId="0" applyFont="1" applyBorder="1" applyAlignment="1" applyProtection="1">
      <alignment horizontal="right"/>
    </xf>
    <xf numFmtId="0" fontId="2" fillId="0" borderId="28" xfId="0" applyFont="1" applyFill="1" applyBorder="1" applyAlignment="1" applyProtection="1">
      <alignment horizontal="center"/>
    </xf>
    <xf numFmtId="2" fontId="2" fillId="0" borderId="28" xfId="0" applyNumberFormat="1" applyFont="1" applyBorder="1" applyAlignment="1" applyProtection="1">
      <alignment horizontal="center"/>
    </xf>
    <xf numFmtId="2" fontId="2" fillId="0" borderId="28" xfId="0" applyNumberFormat="1" applyFont="1" applyBorder="1" applyAlignment="1" applyProtection="1">
      <alignment horizontal="center" vertical="center"/>
    </xf>
    <xf numFmtId="165" fontId="2" fillId="0" borderId="28" xfId="0" applyNumberFormat="1" applyFont="1" applyBorder="1" applyAlignment="1" applyProtection="1">
      <alignment horizontal="center" vertical="center"/>
    </xf>
    <xf numFmtId="165" fontId="2" fillId="0" borderId="29" xfId="0" applyNumberFormat="1" applyFont="1" applyBorder="1" applyAlignment="1" applyProtection="1">
      <alignment horizontal="center" vertical="center"/>
    </xf>
    <xf numFmtId="0" fontId="2" fillId="0" borderId="4" xfId="0" applyFont="1" applyBorder="1" applyProtection="1"/>
    <xf numFmtId="0" fontId="2" fillId="0" borderId="0" xfId="0" applyFont="1" applyBorder="1" applyProtection="1"/>
    <xf numFmtId="0" fontId="2" fillId="0" borderId="0" xfId="0" applyFont="1" applyBorder="1" applyAlignment="1" applyProtection="1">
      <alignment horizontal="center"/>
    </xf>
    <xf numFmtId="0" fontId="2" fillId="0" borderId="5" xfId="0" applyFont="1" applyBorder="1" applyProtection="1"/>
    <xf numFmtId="0" fontId="2" fillId="2" borderId="30" xfId="0" applyFont="1" applyFill="1" applyBorder="1" applyAlignment="1" applyProtection="1">
      <alignment horizontal="right"/>
    </xf>
    <xf numFmtId="0" fontId="2" fillId="0" borderId="0" xfId="0" applyFont="1" applyFill="1" applyBorder="1" applyProtection="1"/>
    <xf numFmtId="0" fontId="2" fillId="0" borderId="6" xfId="0" applyFont="1" applyBorder="1" applyAlignment="1" applyProtection="1">
      <alignment horizontal="right"/>
    </xf>
    <xf numFmtId="0" fontId="2" fillId="0" borderId="7" xfId="0" applyFont="1" applyFill="1" applyBorder="1" applyAlignment="1" applyProtection="1">
      <alignment horizontal="center"/>
    </xf>
    <xf numFmtId="2" fontId="2" fillId="0" borderId="7" xfId="0" applyNumberFormat="1" applyFont="1" applyBorder="1" applyAlignment="1" applyProtection="1">
      <alignment horizontal="center"/>
    </xf>
    <xf numFmtId="0" fontId="2" fillId="0" borderId="0" xfId="0" applyFont="1" applyFill="1" applyBorder="1" applyAlignment="1" applyProtection="1">
      <alignment horizontal="center"/>
    </xf>
    <xf numFmtId="164" fontId="2" fillId="0" borderId="0" xfId="0" applyNumberFormat="1" applyFont="1" applyFill="1" applyBorder="1" applyAlignment="1" applyProtection="1">
      <alignment horizontal="center"/>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2" borderId="1" xfId="0" applyFont="1" applyFill="1" applyBorder="1" applyProtection="1"/>
    <xf numFmtId="0" fontId="2" fillId="0" borderId="32" xfId="0" applyFont="1" applyBorder="1" applyAlignment="1" applyProtection="1">
      <alignment horizontal="right"/>
    </xf>
    <xf numFmtId="0" fontId="2" fillId="0" borderId="25" xfId="0" applyFont="1" applyBorder="1" applyAlignment="1" applyProtection="1">
      <alignment horizontal="center"/>
    </xf>
    <xf numFmtId="0" fontId="2" fillId="0" borderId="25" xfId="0" applyFont="1" applyFill="1" applyBorder="1" applyAlignment="1" applyProtection="1">
      <alignment horizontal="center"/>
    </xf>
    <xf numFmtId="2" fontId="2" fillId="0" borderId="25" xfId="0" applyNumberFormat="1" applyFont="1" applyBorder="1" applyAlignment="1" applyProtection="1">
      <alignment horizontal="center"/>
    </xf>
    <xf numFmtId="164" fontId="2" fillId="0" borderId="0" xfId="0" applyNumberFormat="1" applyFont="1" applyFill="1" applyBorder="1" applyAlignment="1" applyProtection="1">
      <alignment horizontal="center" vertical="center"/>
    </xf>
    <xf numFmtId="0" fontId="2" fillId="0" borderId="4" xfId="0" applyFont="1" applyBorder="1" applyAlignment="1" applyProtection="1">
      <alignment horizontal="right"/>
    </xf>
    <xf numFmtId="2" fontId="2" fillId="0" borderId="0" xfId="0" applyNumberFormat="1" applyFont="1" applyBorder="1" applyAlignment="1" applyProtection="1">
      <alignment horizontal="center"/>
    </xf>
    <xf numFmtId="0" fontId="2" fillId="0" borderId="28" xfId="0" applyFont="1" applyBorder="1" applyAlignment="1" applyProtection="1">
      <alignment horizontal="center" vertical="center"/>
    </xf>
    <xf numFmtId="2" fontId="7" fillId="0" borderId="28" xfId="0" applyNumberFormat="1" applyFont="1" applyBorder="1" applyAlignment="1" applyProtection="1">
      <alignment horizontal="center" vertical="center"/>
    </xf>
    <xf numFmtId="0" fontId="2" fillId="2" borderId="2" xfId="0" applyFont="1" applyFill="1" applyBorder="1" applyAlignment="1" applyProtection="1">
      <alignment vertical="center"/>
    </xf>
    <xf numFmtId="0" fontId="2" fillId="2" borderId="4" xfId="0" applyFont="1" applyFill="1" applyBorder="1" applyProtection="1"/>
    <xf numFmtId="0" fontId="2" fillId="2" borderId="0" xfId="0" applyFont="1" applyFill="1" applyBorder="1" applyAlignment="1" applyProtection="1">
      <alignment horizontal="center"/>
    </xf>
    <xf numFmtId="0" fontId="2" fillId="0" borderId="4" xfId="0" applyFont="1" applyFill="1" applyBorder="1" applyAlignment="1" applyProtection="1">
      <alignment horizontal="right"/>
    </xf>
    <xf numFmtId="0" fontId="2" fillId="2" borderId="32" xfId="0" applyFont="1" applyFill="1" applyBorder="1" applyProtection="1"/>
    <xf numFmtId="0" fontId="2" fillId="0" borderId="32" xfId="0" applyFont="1" applyFill="1" applyBorder="1" applyAlignment="1" applyProtection="1">
      <alignment horizontal="right"/>
    </xf>
    <xf numFmtId="2" fontId="2" fillId="0" borderId="19" xfId="0" applyNumberFormat="1" applyFont="1" applyBorder="1" applyAlignment="1" applyProtection="1">
      <alignment horizontal="center"/>
    </xf>
    <xf numFmtId="165" fontId="2" fillId="0" borderId="22" xfId="0" applyNumberFormat="1" applyFont="1" applyBorder="1" applyAlignment="1" applyProtection="1">
      <alignment horizontal="center"/>
    </xf>
    <xf numFmtId="2" fontId="2" fillId="0" borderId="35" xfId="0" applyNumberFormat="1" applyFont="1" applyBorder="1" applyAlignment="1" applyProtection="1">
      <alignment horizontal="center"/>
    </xf>
    <xf numFmtId="2" fontId="2" fillId="0" borderId="39" xfId="0" applyNumberFormat="1" applyFont="1" applyBorder="1" applyAlignment="1" applyProtection="1">
      <alignment horizontal="center"/>
    </xf>
    <xf numFmtId="0" fontId="3" fillId="0" borderId="18" xfId="0" applyFont="1" applyBorder="1" applyAlignment="1" applyProtection="1">
      <alignment horizontal="center"/>
    </xf>
    <xf numFmtId="0" fontId="3" fillId="0" borderId="21" xfId="0" applyFont="1" applyBorder="1" applyAlignment="1" applyProtection="1">
      <alignment horizontal="center"/>
    </xf>
    <xf numFmtId="0" fontId="3" fillId="0" borderId="20" xfId="0" applyFont="1" applyBorder="1" applyAlignment="1" applyProtection="1">
      <alignment horizontal="center"/>
    </xf>
    <xf numFmtId="0" fontId="2" fillId="0" borderId="23" xfId="0" applyFont="1" applyBorder="1" applyAlignment="1" applyProtection="1">
      <alignment horizontal="center"/>
      <protection locked="0"/>
    </xf>
    <xf numFmtId="0" fontId="2" fillId="0" borderId="46"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2" borderId="0"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0" borderId="14" xfId="0" applyFont="1" applyBorder="1" applyAlignment="1" applyProtection="1">
      <alignment horizontal="center" vertical="center"/>
    </xf>
    <xf numFmtId="2" fontId="7" fillId="0" borderId="0" xfId="0" applyNumberFormat="1" applyFont="1" applyBorder="1" applyAlignment="1" applyProtection="1">
      <alignment horizontal="center"/>
    </xf>
    <xf numFmtId="2" fontId="7" fillId="0" borderId="7" xfId="0" applyNumberFormat="1" applyFont="1" applyBorder="1" applyAlignment="1" applyProtection="1">
      <alignment horizontal="center"/>
    </xf>
    <xf numFmtId="0" fontId="2" fillId="2" borderId="15" xfId="0" applyFont="1" applyFill="1" applyBorder="1" applyAlignment="1" applyProtection="1">
      <alignment horizontal="center" vertical="center"/>
    </xf>
    <xf numFmtId="2" fontId="7" fillId="0" borderId="25" xfId="0" applyNumberFormat="1" applyFont="1" applyBorder="1" applyAlignment="1" applyProtection="1">
      <alignment horizontal="center"/>
    </xf>
    <xf numFmtId="2" fontId="2" fillId="0" borderId="7" xfId="0" applyNumberFormat="1" applyFont="1" applyBorder="1" applyAlignment="1" applyProtection="1">
      <alignment horizontal="center" vertical="center"/>
    </xf>
    <xf numFmtId="165" fontId="2" fillId="0" borderId="7" xfId="0" applyNumberFormat="1" applyFont="1" applyBorder="1" applyAlignment="1" applyProtection="1">
      <alignment horizontal="center" vertical="center"/>
    </xf>
    <xf numFmtId="165" fontId="2" fillId="0" borderId="8" xfId="0" applyNumberFormat="1" applyFont="1" applyBorder="1" applyAlignment="1" applyProtection="1">
      <alignment horizontal="center" vertical="center"/>
    </xf>
    <xf numFmtId="0" fontId="2" fillId="7" borderId="18" xfId="0" applyFont="1" applyFill="1" applyBorder="1" applyAlignment="1" applyProtection="1">
      <alignment horizontal="center"/>
    </xf>
    <xf numFmtId="0" fontId="2" fillId="7" borderId="19" xfId="0" applyFont="1" applyFill="1" applyBorder="1" applyAlignment="1" applyProtection="1">
      <alignment horizontal="center"/>
    </xf>
    <xf numFmtId="0" fontId="2" fillId="7" borderId="35" xfId="0" applyFont="1" applyFill="1" applyBorder="1" applyAlignment="1" applyProtection="1">
      <alignment horizontal="center"/>
    </xf>
    <xf numFmtId="0" fontId="3" fillId="7" borderId="43" xfId="0" applyFont="1" applyFill="1" applyBorder="1" applyAlignment="1" applyProtection="1">
      <alignment horizontal="center"/>
    </xf>
    <xf numFmtId="2" fontId="2" fillId="7" borderId="44" xfId="0" applyNumberFormat="1" applyFont="1" applyFill="1" applyBorder="1" applyAlignment="1" applyProtection="1">
      <alignment horizontal="center"/>
    </xf>
    <xf numFmtId="2" fontId="2" fillId="7" borderId="45" xfId="0" applyNumberFormat="1" applyFont="1" applyFill="1" applyBorder="1" applyAlignment="1" applyProtection="1">
      <alignment horizontal="center"/>
    </xf>
    <xf numFmtId="0" fontId="2" fillId="0" borderId="23" xfId="0" applyFont="1" applyBorder="1" applyAlignment="1" applyProtection="1">
      <alignment horizontal="center"/>
    </xf>
    <xf numFmtId="0" fontId="2" fillId="0" borderId="24" xfId="0" applyFont="1" applyBorder="1" applyAlignment="1" applyProtection="1">
      <alignment horizontal="center"/>
    </xf>
    <xf numFmtId="0" fontId="2" fillId="0" borderId="0" xfId="0" applyFont="1" applyFill="1" applyProtection="1"/>
    <xf numFmtId="0" fontId="3" fillId="0" borderId="0" xfId="0" applyFont="1" applyFill="1" applyAlignment="1" applyProtection="1"/>
    <xf numFmtId="0" fontId="2" fillId="0" borderId="0" xfId="0" applyFont="1" applyFill="1" applyBorder="1" applyAlignment="1" applyProtection="1">
      <alignment wrapText="1"/>
    </xf>
    <xf numFmtId="0" fontId="2" fillId="0" borderId="34" xfId="0" applyFont="1" applyBorder="1" applyAlignment="1" applyProtection="1">
      <alignment horizontal="center" vertical="center"/>
    </xf>
    <xf numFmtId="0" fontId="2" fillId="0" borderId="0" xfId="0" applyFont="1" applyFill="1"/>
    <xf numFmtId="0" fontId="2" fillId="0" borderId="0" xfId="0" applyFont="1" applyFill="1" applyAlignment="1">
      <alignment horizontal="left"/>
    </xf>
    <xf numFmtId="0" fontId="3" fillId="0" borderId="0" xfId="0" applyFont="1"/>
    <xf numFmtId="49" fontId="2" fillId="5" borderId="0" xfId="0" applyNumberFormat="1" applyFont="1" applyFill="1" applyAlignment="1">
      <alignment horizontal="left" wrapText="1"/>
    </xf>
    <xf numFmtId="49" fontId="2" fillId="5" borderId="0" xfId="0" applyNumberFormat="1" applyFont="1" applyFill="1" applyAlignment="1">
      <alignment wrapText="1"/>
    </xf>
    <xf numFmtId="0" fontId="8" fillId="4" borderId="0" xfId="0" applyFont="1" applyFill="1"/>
    <xf numFmtId="0" fontId="8" fillId="4" borderId="0" xfId="0" applyFont="1" applyFill="1" applyAlignment="1">
      <alignment horizontal="left"/>
    </xf>
    <xf numFmtId="0" fontId="8" fillId="0" borderId="0" xfId="0" applyFont="1"/>
    <xf numFmtId="0" fontId="8" fillId="6" borderId="0" xfId="0" applyFont="1" applyFill="1"/>
    <xf numFmtId="0" fontId="11" fillId="6" borderId="0" xfId="0" applyFont="1" applyFill="1" applyAlignment="1">
      <alignment horizontal="left"/>
    </xf>
    <xf numFmtId="0" fontId="11" fillId="0" borderId="0" xfId="0" applyFont="1"/>
    <xf numFmtId="0" fontId="3" fillId="0" borderId="0" xfId="0" applyFont="1" applyFill="1"/>
    <xf numFmtId="0" fontId="3" fillId="0" borderId="0" xfId="0" applyFont="1" applyFill="1" applyAlignment="1">
      <alignment horizontal="left"/>
    </xf>
    <xf numFmtId="0" fontId="8" fillId="6" borderId="0" xfId="0" applyFont="1" applyFill="1" applyAlignment="1">
      <alignment horizontal="left"/>
    </xf>
    <xf numFmtId="0" fontId="8" fillId="7" borderId="0" xfId="0" applyFont="1" applyFill="1"/>
    <xf numFmtId="0" fontId="8" fillId="7" borderId="0" xfId="0" applyFont="1" applyFill="1" applyAlignment="1">
      <alignment horizontal="left"/>
    </xf>
    <xf numFmtId="0" fontId="2" fillId="2" borderId="5" xfId="0" applyFont="1" applyFill="1" applyBorder="1" applyAlignment="1" applyProtection="1">
      <alignment horizontal="center" vertical="center"/>
    </xf>
    <xf numFmtId="2" fontId="7" fillId="0" borderId="29" xfId="0" applyNumberFormat="1" applyFont="1" applyBorder="1" applyAlignment="1" applyProtection="1">
      <alignment horizontal="center" vertical="center"/>
    </xf>
    <xf numFmtId="0" fontId="2" fillId="2" borderId="5" xfId="0" applyFont="1" applyFill="1" applyBorder="1" applyAlignment="1" applyProtection="1">
      <alignment horizontal="center"/>
    </xf>
    <xf numFmtId="2" fontId="7" fillId="0" borderId="33" xfId="0" applyNumberFormat="1" applyFont="1" applyBorder="1" applyAlignment="1" applyProtection="1">
      <alignment horizontal="center"/>
    </xf>
    <xf numFmtId="2" fontId="7" fillId="0" borderId="5" xfId="0" applyNumberFormat="1" applyFont="1" applyBorder="1" applyAlignment="1" applyProtection="1">
      <alignment horizontal="center"/>
    </xf>
    <xf numFmtId="2" fontId="7" fillId="0" borderId="8" xfId="0" applyNumberFormat="1" applyFont="1" applyBorder="1" applyAlignment="1" applyProtection="1">
      <alignment horizontal="center"/>
    </xf>
    <xf numFmtId="0" fontId="8" fillId="3" borderId="1" xfId="0" applyFont="1" applyFill="1" applyBorder="1" applyAlignment="1" applyProtection="1">
      <alignment horizontal="center"/>
    </xf>
    <xf numFmtId="0" fontId="8" fillId="3" borderId="2" xfId="0" applyFont="1" applyFill="1" applyBorder="1" applyAlignment="1" applyProtection="1">
      <alignment horizontal="center"/>
    </xf>
    <xf numFmtId="0" fontId="8" fillId="3" borderId="3" xfId="0" applyFont="1" applyFill="1" applyBorder="1" applyAlignment="1" applyProtection="1">
      <alignment horizontal="center"/>
    </xf>
    <xf numFmtId="0" fontId="2" fillId="2" borderId="2"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8" fillId="7" borderId="1"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8" fillId="7" borderId="3" xfId="0" applyFont="1" applyFill="1" applyBorder="1" applyAlignment="1" applyProtection="1">
      <alignment horizontal="center" vertical="center" wrapText="1"/>
    </xf>
    <xf numFmtId="0" fontId="8" fillId="7" borderId="4" xfId="0" applyFont="1" applyFill="1" applyBorder="1" applyAlignment="1" applyProtection="1">
      <alignment horizontal="center" vertical="center" wrapText="1"/>
    </xf>
    <xf numFmtId="0" fontId="8" fillId="7" borderId="0" xfId="0" applyFont="1" applyFill="1" applyBorder="1" applyAlignment="1" applyProtection="1">
      <alignment horizontal="center" vertical="center" wrapText="1"/>
    </xf>
    <xf numFmtId="0" fontId="8" fillId="7" borderId="5" xfId="0" applyFont="1" applyFill="1" applyBorder="1" applyAlignment="1" applyProtection="1">
      <alignment horizontal="center" vertical="center" wrapText="1"/>
    </xf>
    <xf numFmtId="0" fontId="8" fillId="7" borderId="6" xfId="0" applyFont="1" applyFill="1" applyBorder="1" applyAlignment="1" applyProtection="1">
      <alignment horizontal="center" vertical="center" wrapText="1"/>
    </xf>
    <xf numFmtId="0" fontId="8" fillId="7" borderId="7" xfId="0" applyFont="1" applyFill="1" applyBorder="1" applyAlignment="1" applyProtection="1">
      <alignment horizontal="center" vertical="center" wrapText="1"/>
    </xf>
    <xf numFmtId="0" fontId="8" fillId="7" borderId="8" xfId="0" applyFont="1" applyFill="1" applyBorder="1" applyAlignment="1" applyProtection="1">
      <alignment horizontal="center" vertical="center" wrapText="1"/>
    </xf>
    <xf numFmtId="0" fontId="4" fillId="7" borderId="11" xfId="0" applyFont="1" applyFill="1" applyBorder="1" applyAlignment="1" applyProtection="1">
      <alignment horizontal="center" vertical="center" wrapText="1"/>
    </xf>
    <xf numFmtId="0" fontId="4" fillId="7" borderId="13" xfId="0" applyFont="1" applyFill="1" applyBorder="1" applyAlignment="1" applyProtection="1">
      <alignment horizontal="center" vertical="center" wrapText="1"/>
    </xf>
    <xf numFmtId="164" fontId="4" fillId="0" borderId="1" xfId="0" applyNumberFormat="1" applyFont="1" applyFill="1" applyBorder="1" applyAlignment="1" applyProtection="1">
      <alignment horizontal="center" vertical="center"/>
    </xf>
    <xf numFmtId="164" fontId="4" fillId="0" borderId="3" xfId="0" applyNumberFormat="1"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4" fillId="7" borderId="7" xfId="0" applyFont="1" applyFill="1" applyBorder="1" applyAlignment="1" applyProtection="1">
      <alignment horizontal="center" vertical="center" wrapText="1"/>
    </xf>
    <xf numFmtId="0" fontId="4" fillId="7" borderId="8" xfId="0" applyFont="1" applyFill="1" applyBorder="1" applyAlignment="1" applyProtection="1">
      <alignment horizontal="center" vertical="center" wrapText="1"/>
    </xf>
    <xf numFmtId="165" fontId="4" fillId="0" borderId="1"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4" fontId="4" fillId="0" borderId="2" xfId="0" applyNumberFormat="1" applyFont="1" applyFill="1" applyBorder="1" applyAlignment="1" applyProtection="1">
      <alignment horizontal="center" vertical="center"/>
    </xf>
    <xf numFmtId="0" fontId="2" fillId="2" borderId="5"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165" fontId="2" fillId="0" borderId="10" xfId="0" applyNumberFormat="1" applyFont="1" applyBorder="1" applyAlignment="1" applyProtection="1">
      <alignment horizontal="center" vertical="center"/>
    </xf>
    <xf numFmtId="165" fontId="2" fillId="0" borderId="9" xfId="0" applyNumberFormat="1" applyFont="1" applyBorder="1" applyAlignment="1" applyProtection="1">
      <alignment horizontal="center" vertical="center"/>
    </xf>
    <xf numFmtId="2" fontId="2" fillId="0" borderId="0" xfId="0" applyNumberFormat="1" applyFont="1" applyBorder="1" applyAlignment="1" applyProtection="1">
      <alignment horizontal="center" vertical="center"/>
    </xf>
    <xf numFmtId="2" fontId="2" fillId="0" borderId="7" xfId="0" applyNumberFormat="1" applyFont="1" applyBorder="1" applyAlignment="1" applyProtection="1">
      <alignment horizontal="center" vertical="center"/>
    </xf>
    <xf numFmtId="165" fontId="2" fillId="0" borderId="0" xfId="0" applyNumberFormat="1" applyFont="1" applyBorder="1" applyAlignment="1" applyProtection="1">
      <alignment horizontal="center" vertical="center"/>
    </xf>
    <xf numFmtId="165" fontId="2" fillId="0" borderId="7" xfId="0" applyNumberFormat="1" applyFont="1" applyBorder="1" applyAlignment="1" applyProtection="1">
      <alignment horizontal="center" vertical="center"/>
    </xf>
    <xf numFmtId="165" fontId="2" fillId="0" borderId="5" xfId="0" applyNumberFormat="1" applyFont="1" applyBorder="1" applyAlignment="1" applyProtection="1">
      <alignment horizontal="center" vertical="center"/>
    </xf>
    <xf numFmtId="165" fontId="2" fillId="0" borderId="8" xfId="0" applyNumberFormat="1" applyFont="1" applyBorder="1" applyAlignment="1" applyProtection="1">
      <alignment horizontal="center" vertical="center"/>
    </xf>
    <xf numFmtId="0" fontId="2" fillId="2" borderId="14"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8" fillId="7" borderId="1" xfId="0" applyFont="1" applyFill="1" applyBorder="1" applyAlignment="1" applyProtection="1">
      <alignment horizontal="center"/>
    </xf>
    <xf numFmtId="0" fontId="8" fillId="7" borderId="2" xfId="0" applyFont="1" applyFill="1" applyBorder="1" applyAlignment="1" applyProtection="1">
      <alignment horizontal="center"/>
    </xf>
    <xf numFmtId="0" fontId="8" fillId="7" borderId="3" xfId="0" applyFont="1" applyFill="1" applyBorder="1" applyAlignment="1" applyProtection="1">
      <alignment horizontal="center"/>
    </xf>
    <xf numFmtId="0" fontId="2" fillId="2" borderId="25" xfId="0" applyFont="1" applyFill="1" applyBorder="1" applyAlignment="1" applyProtection="1">
      <alignment horizontal="center" vertical="center"/>
    </xf>
    <xf numFmtId="0" fontId="7" fillId="0" borderId="28" xfId="0" applyFont="1" applyBorder="1" applyAlignment="1" applyProtection="1">
      <alignment horizontal="center"/>
    </xf>
    <xf numFmtId="0" fontId="7" fillId="0" borderId="7" xfId="0" applyFont="1" applyBorder="1" applyAlignment="1" applyProtection="1">
      <alignment horizontal="center"/>
    </xf>
    <xf numFmtId="0" fontId="2" fillId="2" borderId="0" xfId="0" applyFont="1" applyFill="1" applyBorder="1" applyAlignment="1" applyProtection="1">
      <alignment horizontal="center" vertical="center"/>
    </xf>
    <xf numFmtId="0" fontId="7" fillId="0" borderId="0" xfId="0" applyFont="1" applyBorder="1" applyAlignment="1" applyProtection="1">
      <alignment horizontal="center"/>
    </xf>
    <xf numFmtId="0" fontId="2" fillId="2" borderId="25" xfId="0" applyFont="1" applyFill="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4" xfId="0" applyFont="1" applyBorder="1" applyAlignment="1" applyProtection="1">
      <alignment horizontal="center" vertical="center"/>
    </xf>
    <xf numFmtId="0" fontId="2" fillId="0" borderId="26" xfId="0" applyFont="1" applyBorder="1" applyAlignment="1" applyProtection="1">
      <alignment horizontal="center" vertical="center"/>
    </xf>
    <xf numFmtId="0" fontId="3" fillId="7" borderId="16" xfId="0" applyFont="1" applyFill="1" applyBorder="1" applyAlignment="1" applyProtection="1">
      <alignment horizontal="center"/>
    </xf>
    <xf numFmtId="0" fontId="3" fillId="7" borderId="17" xfId="0" applyFont="1" applyFill="1" applyBorder="1" applyAlignment="1" applyProtection="1">
      <alignment horizontal="center"/>
    </xf>
    <xf numFmtId="0" fontId="3" fillId="7" borderId="38" xfId="0" applyFont="1" applyFill="1" applyBorder="1" applyAlignment="1" applyProtection="1">
      <alignment horizontal="center"/>
    </xf>
    <xf numFmtId="0" fontId="8" fillId="7" borderId="35" xfId="0" applyFont="1" applyFill="1" applyBorder="1" applyAlignment="1" applyProtection="1">
      <alignment horizontal="center"/>
    </xf>
    <xf numFmtId="0" fontId="8" fillId="7" borderId="36" xfId="0" applyFont="1" applyFill="1" applyBorder="1" applyAlignment="1" applyProtection="1">
      <alignment horizontal="center"/>
    </xf>
    <xf numFmtId="0" fontId="8" fillId="7" borderId="37" xfId="0" applyFont="1" applyFill="1" applyBorder="1" applyAlignment="1" applyProtection="1">
      <alignment horizontal="center"/>
    </xf>
    <xf numFmtId="0" fontId="3" fillId="0" borderId="18"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18" xfId="0" applyFont="1" applyBorder="1" applyAlignment="1" applyProtection="1">
      <alignment vertical="center" wrapText="1"/>
    </xf>
    <xf numFmtId="2" fontId="2" fillId="0" borderId="19" xfId="0" applyNumberFormat="1"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19" xfId="0" applyFont="1" applyBorder="1" applyAlignment="1" applyProtection="1">
      <alignment vertical="center" wrapText="1"/>
    </xf>
    <xf numFmtId="0" fontId="2" fillId="0" borderId="21" xfId="0" applyFont="1" applyBorder="1" applyAlignment="1" applyProtection="1">
      <alignment vertical="center" wrapText="1"/>
    </xf>
    <xf numFmtId="0" fontId="2" fillId="0" borderId="22" xfId="0" applyFont="1" applyBorder="1" applyAlignment="1" applyProtection="1">
      <alignment vertical="center" wrapText="1"/>
    </xf>
    <xf numFmtId="0" fontId="3" fillId="0" borderId="41" xfId="0" applyFont="1" applyFill="1" applyBorder="1" applyAlignment="1" applyProtection="1">
      <alignment horizontal="center" vertical="center" wrapText="1"/>
    </xf>
    <xf numFmtId="0" fontId="2" fillId="0" borderId="18" xfId="0" applyFont="1" applyFill="1" applyBorder="1" applyAlignment="1" applyProtection="1">
      <alignment vertical="center" wrapText="1"/>
    </xf>
    <xf numFmtId="0" fontId="2" fillId="0" borderId="23" xfId="0" applyFont="1" applyFill="1" applyBorder="1" applyAlignment="1" applyProtection="1">
      <alignment wrapText="1"/>
    </xf>
    <xf numFmtId="10" fontId="3" fillId="0" borderId="47" xfId="97" applyNumberFormat="1" applyFont="1" applyBorder="1" applyAlignment="1" applyProtection="1">
      <alignment horizontal="center" vertical="center" wrapText="1"/>
    </xf>
    <xf numFmtId="0" fontId="2" fillId="0" borderId="40" xfId="0" applyFont="1" applyBorder="1" applyAlignment="1" applyProtection="1">
      <alignment vertical="center" wrapText="1"/>
    </xf>
    <xf numFmtId="0" fontId="2" fillId="0" borderId="46" xfId="0" applyFont="1" applyBorder="1" applyAlignment="1" applyProtection="1">
      <alignment wrapText="1"/>
    </xf>
    <xf numFmtId="0" fontId="3" fillId="0" borderId="47" xfId="0" applyFont="1" applyFill="1" applyBorder="1" applyAlignment="1" applyProtection="1">
      <alignment horizontal="center" vertical="center" wrapText="1"/>
    </xf>
    <xf numFmtId="0" fontId="2" fillId="0" borderId="40" xfId="0" applyFont="1" applyFill="1" applyBorder="1" applyAlignment="1" applyProtection="1">
      <alignment vertical="center" wrapText="1"/>
    </xf>
    <xf numFmtId="0" fontId="2" fillId="0" borderId="46" xfId="0" applyFont="1" applyFill="1" applyBorder="1" applyAlignment="1" applyProtection="1">
      <alignment wrapText="1"/>
    </xf>
    <xf numFmtId="0" fontId="3" fillId="0" borderId="47" xfId="0" applyFont="1" applyBorder="1" applyAlignment="1" applyProtection="1">
      <alignment horizontal="center" vertical="center" wrapText="1"/>
    </xf>
    <xf numFmtId="10" fontId="3" fillId="0" borderId="42" xfId="0" applyNumberFormat="1" applyFont="1" applyBorder="1" applyAlignment="1" applyProtection="1">
      <alignment horizontal="center" vertical="center" wrapText="1"/>
    </xf>
    <xf numFmtId="0" fontId="2" fillId="0" borderId="24" xfId="0" applyFont="1" applyBorder="1" applyAlignment="1" applyProtection="1">
      <alignment wrapText="1"/>
    </xf>
    <xf numFmtId="0" fontId="2" fillId="0" borderId="40" xfId="0" applyFont="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7" fillId="0" borderId="29" xfId="0" applyFont="1" applyBorder="1" applyAlignment="1" applyProtection="1">
      <alignment horizontal="center"/>
    </xf>
    <xf numFmtId="0" fontId="10" fillId="7" borderId="11" xfId="0" applyFont="1" applyFill="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0" fontId="2" fillId="2" borderId="31" xfId="0" applyFont="1" applyFill="1" applyBorder="1" applyAlignment="1" applyProtection="1">
      <alignment horizontal="center" vertical="center"/>
    </xf>
    <xf numFmtId="0" fontId="7" fillId="0" borderId="8" xfId="0" applyFont="1" applyBorder="1" applyAlignment="1" applyProtection="1">
      <alignment horizontal="center"/>
    </xf>
    <xf numFmtId="0" fontId="2" fillId="2" borderId="33" xfId="0" applyFont="1" applyFill="1" applyBorder="1" applyAlignment="1" applyProtection="1">
      <alignment horizontal="center" vertical="center"/>
    </xf>
    <xf numFmtId="2" fontId="7" fillId="0" borderId="25" xfId="0" applyNumberFormat="1" applyFont="1" applyBorder="1" applyAlignment="1" applyProtection="1">
      <alignment horizontal="center"/>
    </xf>
    <xf numFmtId="2" fontId="7" fillId="0" borderId="33" xfId="0" applyNumberFormat="1" applyFont="1" applyBorder="1" applyAlignment="1" applyProtection="1">
      <alignment horizontal="center"/>
    </xf>
    <xf numFmtId="2" fontId="7" fillId="0" borderId="0" xfId="0" applyNumberFormat="1" applyFont="1" applyBorder="1" applyAlignment="1" applyProtection="1">
      <alignment horizontal="center"/>
    </xf>
    <xf numFmtId="2" fontId="7" fillId="0" borderId="5" xfId="0" applyNumberFormat="1" applyFont="1" applyBorder="1" applyAlignment="1" applyProtection="1">
      <alignment horizontal="center"/>
    </xf>
    <xf numFmtId="2" fontId="7" fillId="0" borderId="7" xfId="0" applyNumberFormat="1" applyFont="1" applyBorder="1" applyAlignment="1" applyProtection="1">
      <alignment horizontal="center"/>
    </xf>
    <xf numFmtId="2" fontId="7" fillId="0" borderId="8" xfId="0" applyNumberFormat="1" applyFont="1" applyBorder="1" applyAlignment="1" applyProtection="1">
      <alignment horizontal="center"/>
    </xf>
    <xf numFmtId="0" fontId="2" fillId="0" borderId="0" xfId="0" applyFont="1" applyFill="1" applyAlignment="1">
      <alignment horizontal="center" vertical="center" wrapText="1"/>
    </xf>
    <xf numFmtId="0" fontId="8" fillId="8" borderId="0" xfId="0" applyFont="1" applyFill="1" applyAlignment="1">
      <alignment horizontal="center" wrapText="1"/>
    </xf>
  </cellXfs>
  <cellStyles count="9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Normal" xfId="0" builtinId="0"/>
    <cellStyle name="Percent" xfId="97" builtinId="5"/>
  </cellStyles>
  <dxfs count="50">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5"/>
  <sheetViews>
    <sheetView tabSelected="1" zoomScaleNormal="100" workbookViewId="0">
      <selection sqref="A1:P1"/>
    </sheetView>
  </sheetViews>
  <sheetFormatPr baseColWidth="10" defaultColWidth="11" defaultRowHeight="16" x14ac:dyDescent="0.2"/>
  <cols>
    <col min="1" max="1" width="20.83203125" style="7" bestFit="1" customWidth="1"/>
    <col min="2" max="9" width="15.83203125" style="7" customWidth="1"/>
    <col min="10" max="10" width="5.83203125" style="7" customWidth="1"/>
    <col min="11" max="16" width="15.83203125" style="7" customWidth="1"/>
    <col min="17" max="20" width="12.83203125" style="7" customWidth="1"/>
    <col min="21" max="21" width="12.33203125" style="7" customWidth="1"/>
    <col min="22" max="22" width="9.6640625" style="7" customWidth="1"/>
    <col min="23" max="23" width="9.33203125" style="7" customWidth="1"/>
    <col min="24" max="24" width="11" style="7"/>
    <col min="25" max="25" width="12.83203125" style="7" bestFit="1" customWidth="1"/>
    <col min="26" max="26" width="15.5" style="7" customWidth="1"/>
    <col min="27" max="16384" width="11" style="7"/>
  </cols>
  <sheetData>
    <row r="1" spans="1:18" ht="18" customHeight="1" x14ac:dyDescent="0.25">
      <c r="A1" s="154" t="s">
        <v>126</v>
      </c>
      <c r="B1" s="155"/>
      <c r="C1" s="155"/>
      <c r="D1" s="155"/>
      <c r="E1" s="155"/>
      <c r="F1" s="155"/>
      <c r="G1" s="155"/>
      <c r="H1" s="155"/>
      <c r="I1" s="155"/>
      <c r="J1" s="155"/>
      <c r="K1" s="155"/>
      <c r="L1" s="155"/>
      <c r="M1" s="155"/>
      <c r="N1" s="155"/>
      <c r="O1" s="155"/>
      <c r="P1" s="156"/>
    </row>
    <row r="2" spans="1:18" ht="18" customHeight="1" x14ac:dyDescent="0.2">
      <c r="A2" s="7" t="s">
        <v>62</v>
      </c>
      <c r="H2" s="74"/>
      <c r="I2" s="74"/>
      <c r="J2" s="75"/>
    </row>
    <row r="3" spans="1:18" ht="18" customHeight="1" thickBot="1" x14ac:dyDescent="0.25">
      <c r="J3" s="75"/>
    </row>
    <row r="4" spans="1:18" ht="18" customHeight="1" thickBot="1" x14ac:dyDescent="0.3">
      <c r="A4" s="139" t="s">
        <v>71</v>
      </c>
      <c r="B4" s="140"/>
      <c r="C4" s="140"/>
      <c r="D4" s="140"/>
      <c r="E4" s="140"/>
      <c r="F4" s="140"/>
      <c r="G4" s="140"/>
      <c r="H4" s="140"/>
      <c r="I4" s="141"/>
      <c r="J4" s="75"/>
      <c r="K4" s="100" t="s">
        <v>38</v>
      </c>
      <c r="L4" s="102"/>
      <c r="M4" s="100" t="s">
        <v>61</v>
      </c>
      <c r="N4" s="101"/>
      <c r="O4" s="101"/>
      <c r="P4" s="102"/>
    </row>
    <row r="5" spans="1:18" ht="18" customHeight="1" x14ac:dyDescent="0.2">
      <c r="A5" s="8" t="s">
        <v>39</v>
      </c>
      <c r="B5" s="57" t="s">
        <v>32</v>
      </c>
      <c r="C5" s="103" t="s">
        <v>38</v>
      </c>
      <c r="D5" s="103"/>
      <c r="E5" s="126" t="s">
        <v>50</v>
      </c>
      <c r="F5" s="126" t="s">
        <v>46</v>
      </c>
      <c r="G5" s="126" t="s">
        <v>0</v>
      </c>
      <c r="H5" s="126" t="s">
        <v>7</v>
      </c>
      <c r="I5" s="118" t="s">
        <v>55</v>
      </c>
      <c r="J5" s="75"/>
      <c r="K5" s="158" t="s">
        <v>48</v>
      </c>
      <c r="L5" s="161" t="s">
        <v>78</v>
      </c>
      <c r="M5" s="158" t="s">
        <v>76</v>
      </c>
      <c r="N5" s="177" t="s">
        <v>77</v>
      </c>
      <c r="O5" s="177" t="s">
        <v>79</v>
      </c>
      <c r="P5" s="161" t="s">
        <v>80</v>
      </c>
    </row>
    <row r="6" spans="1:18" ht="18" customHeight="1" x14ac:dyDescent="0.2">
      <c r="A6" s="9" t="s">
        <v>1</v>
      </c>
      <c r="B6" s="56" t="s">
        <v>43</v>
      </c>
      <c r="C6" s="145" t="s">
        <v>43</v>
      </c>
      <c r="D6" s="145"/>
      <c r="E6" s="128"/>
      <c r="F6" s="128"/>
      <c r="G6" s="128"/>
      <c r="H6" s="128"/>
      <c r="I6" s="125"/>
      <c r="J6" s="75"/>
      <c r="K6" s="159"/>
      <c r="L6" s="162"/>
      <c r="M6" s="159"/>
      <c r="N6" s="169"/>
      <c r="O6" s="169"/>
      <c r="P6" s="162"/>
      <c r="Q6" s="74"/>
      <c r="R6" s="74"/>
    </row>
    <row r="7" spans="1:18" ht="18" customHeight="1" thickBot="1" x14ac:dyDescent="0.25">
      <c r="A7" s="11" t="str">
        <f>Cheyenne!A7</f>
        <v>Full Node</v>
      </c>
      <c r="B7" s="5" t="s">
        <v>34</v>
      </c>
      <c r="C7" s="143">
        <f>Cheyenne!B7</f>
        <v>123485.04</v>
      </c>
      <c r="D7" s="143"/>
      <c r="E7" s="12" t="e">
        <f>(B7/C7)</f>
        <v>#VALUE!</v>
      </c>
      <c r="F7" s="13">
        <v>1</v>
      </c>
      <c r="G7" s="14" t="e">
        <f>E7*F7</f>
        <v>#VALUE!</v>
      </c>
      <c r="H7" s="15">
        <f>L21</f>
        <v>0.1</v>
      </c>
      <c r="I7" s="16" t="e">
        <f>H7*G7*(M8/K8)/L27</f>
        <v>#VALUE!</v>
      </c>
      <c r="J7" s="75"/>
      <c r="K7" s="159"/>
      <c r="L7" s="162"/>
      <c r="M7" s="159"/>
      <c r="N7" s="169"/>
      <c r="O7" s="169"/>
      <c r="P7" s="162"/>
    </row>
    <row r="8" spans="1:18" ht="18" customHeight="1" thickBot="1" x14ac:dyDescent="0.25">
      <c r="A8" s="17"/>
      <c r="B8" s="18"/>
      <c r="C8" s="18"/>
      <c r="D8" s="18"/>
      <c r="E8" s="19"/>
      <c r="F8" s="19"/>
      <c r="G8" s="18"/>
      <c r="H8" s="18"/>
      <c r="I8" s="20"/>
      <c r="J8" s="75"/>
      <c r="K8" s="72">
        <v>4032</v>
      </c>
      <c r="L8" s="73">
        <v>36</v>
      </c>
      <c r="M8" s="53" t="s">
        <v>34</v>
      </c>
      <c r="N8" s="54" t="s">
        <v>34</v>
      </c>
      <c r="O8" s="54" t="s">
        <v>34</v>
      </c>
      <c r="P8" s="55" t="s">
        <v>34</v>
      </c>
    </row>
    <row r="9" spans="1:18" ht="18" customHeight="1" thickBot="1" x14ac:dyDescent="0.25">
      <c r="A9" s="8" t="s">
        <v>58</v>
      </c>
      <c r="B9" s="57" t="s">
        <v>32</v>
      </c>
      <c r="C9" s="103" t="s">
        <v>38</v>
      </c>
      <c r="D9" s="103"/>
      <c r="E9" s="126" t="s">
        <v>50</v>
      </c>
      <c r="F9" s="126" t="s">
        <v>46</v>
      </c>
      <c r="G9" s="126" t="s">
        <v>0</v>
      </c>
      <c r="H9" s="126" t="s">
        <v>7</v>
      </c>
      <c r="I9" s="118" t="s">
        <v>55</v>
      </c>
      <c r="J9" s="75"/>
      <c r="Q9" s="19"/>
    </row>
    <row r="10" spans="1:18" ht="18" customHeight="1" x14ac:dyDescent="0.2">
      <c r="A10" s="21" t="s">
        <v>1</v>
      </c>
      <c r="B10" s="61" t="s">
        <v>45</v>
      </c>
      <c r="C10" s="104" t="s">
        <v>45</v>
      </c>
      <c r="D10" s="104"/>
      <c r="E10" s="127"/>
      <c r="F10" s="127"/>
      <c r="G10" s="127"/>
      <c r="H10" s="127"/>
      <c r="I10" s="119"/>
      <c r="J10" s="75"/>
      <c r="K10" s="105" t="str">
        <f>CONCATENATE("Cheyenne Sustained Equivalent Performance (CSEP)
based on ",A1)</f>
        <v>Cheyenne Sustained Equivalent Performance (CSEP)
based on AS-IS Benchmark System Results</v>
      </c>
      <c r="L10" s="106"/>
      <c r="M10" s="106"/>
      <c r="N10" s="106"/>
      <c r="O10" s="106"/>
      <c r="P10" s="107"/>
      <c r="Q10" s="22"/>
    </row>
    <row r="11" spans="1:18" ht="18" customHeight="1" thickBot="1" x14ac:dyDescent="0.25">
      <c r="A11" s="23" t="str">
        <f>Cheyenne!A11</f>
        <v>Full Node</v>
      </c>
      <c r="B11" s="4" t="s">
        <v>34</v>
      </c>
      <c r="C11" s="143">
        <f>Cheyenne!B11</f>
        <v>111.23</v>
      </c>
      <c r="D11" s="143"/>
      <c r="E11" s="24" t="e">
        <f>(B11/C11)</f>
        <v>#VALUE!</v>
      </c>
      <c r="F11" s="25">
        <v>1</v>
      </c>
      <c r="G11" s="63" t="e">
        <f>E11*F11</f>
        <v>#VALUE!</v>
      </c>
      <c r="H11" s="64">
        <f>L22</f>
        <v>0.1</v>
      </c>
      <c r="I11" s="65" t="e">
        <f>H11*G11*(M8/K8)/L27</f>
        <v>#VALUE!</v>
      </c>
      <c r="J11" s="75"/>
      <c r="K11" s="108"/>
      <c r="L11" s="109"/>
      <c r="M11" s="109"/>
      <c r="N11" s="109"/>
      <c r="O11" s="109"/>
      <c r="P11" s="110"/>
      <c r="Q11" s="26"/>
    </row>
    <row r="12" spans="1:18" ht="18" customHeight="1" thickBot="1" x14ac:dyDescent="0.25">
      <c r="A12" s="17"/>
      <c r="B12" s="18"/>
      <c r="C12" s="18"/>
      <c r="D12" s="18"/>
      <c r="E12" s="18"/>
      <c r="F12" s="18"/>
      <c r="G12" s="18"/>
      <c r="H12" s="18"/>
      <c r="I12" s="20"/>
      <c r="J12" s="75"/>
      <c r="K12" s="111"/>
      <c r="L12" s="112"/>
      <c r="M12" s="112"/>
      <c r="N12" s="112"/>
      <c r="O12" s="112"/>
      <c r="P12" s="113"/>
      <c r="Q12" s="27"/>
    </row>
    <row r="13" spans="1:18" ht="18" customHeight="1" thickBot="1" x14ac:dyDescent="0.25">
      <c r="A13" s="8" t="s">
        <v>3</v>
      </c>
      <c r="B13" s="57" t="s">
        <v>32</v>
      </c>
      <c r="C13" s="103" t="s">
        <v>38</v>
      </c>
      <c r="D13" s="103"/>
      <c r="E13" s="126" t="s">
        <v>50</v>
      </c>
      <c r="F13" s="126" t="s">
        <v>46</v>
      </c>
      <c r="G13" s="126" t="s">
        <v>0</v>
      </c>
      <c r="H13" s="126" t="s">
        <v>7</v>
      </c>
      <c r="I13" s="118" t="s">
        <v>55</v>
      </c>
      <c r="K13" s="114" t="s">
        <v>81</v>
      </c>
      <c r="L13" s="115"/>
      <c r="M13" s="120" t="s">
        <v>82</v>
      </c>
      <c r="N13" s="121"/>
      <c r="O13" s="114" t="s">
        <v>59</v>
      </c>
      <c r="P13" s="115"/>
    </row>
    <row r="14" spans="1:18" ht="18" customHeight="1" thickBot="1" x14ac:dyDescent="0.25">
      <c r="A14" s="9" t="s">
        <v>1</v>
      </c>
      <c r="B14" s="56" t="s">
        <v>43</v>
      </c>
      <c r="C14" s="145" t="s">
        <v>43</v>
      </c>
      <c r="D14" s="145"/>
      <c r="E14" s="128"/>
      <c r="F14" s="128"/>
      <c r="G14" s="128"/>
      <c r="H14" s="128"/>
      <c r="I14" s="125"/>
      <c r="K14" s="122" t="e">
        <f>SUM(I23,I7,I11,I15,I19)</f>
        <v>#VALUE!</v>
      </c>
      <c r="L14" s="123"/>
      <c r="M14" s="124" t="e">
        <f>SUM(I32,I37)</f>
        <v>#VALUE!</v>
      </c>
      <c r="N14" s="117"/>
      <c r="O14" s="116" t="e">
        <f>SUM(K14,M14)</f>
        <v>#VALUE!</v>
      </c>
      <c r="P14" s="117"/>
      <c r="Q14" s="28"/>
    </row>
    <row r="15" spans="1:18" ht="18" customHeight="1" thickBot="1" x14ac:dyDescent="0.25">
      <c r="A15" s="11" t="str">
        <f>Cheyenne!A15</f>
        <v>Full Node</v>
      </c>
      <c r="B15" s="5" t="s">
        <v>34</v>
      </c>
      <c r="C15" s="143">
        <f>Cheyenne!B15</f>
        <v>833808.26</v>
      </c>
      <c r="D15" s="143"/>
      <c r="E15" s="12" t="e">
        <f>(B15/C15)</f>
        <v>#VALUE!</v>
      </c>
      <c r="F15" s="13">
        <v>1</v>
      </c>
      <c r="G15" s="14" t="e">
        <f>E15*F15</f>
        <v>#VALUE!</v>
      </c>
      <c r="H15" s="15">
        <f>L23</f>
        <v>0.1</v>
      </c>
      <c r="I15" s="16" t="e">
        <f>H15*G15*(M8/K8)/L27</f>
        <v>#VALUE!</v>
      </c>
      <c r="K15" s="165" t="s">
        <v>83</v>
      </c>
      <c r="L15" s="168" t="e">
        <f>K14/O14</f>
        <v>#VALUE!</v>
      </c>
      <c r="M15" s="171" t="s">
        <v>84</v>
      </c>
      <c r="N15" s="168" t="e">
        <f>M14/O14</f>
        <v>#VALUE!</v>
      </c>
      <c r="O15" s="174" t="s">
        <v>74</v>
      </c>
      <c r="P15" s="175" t="e">
        <f>L15+N15</f>
        <v>#VALUE!</v>
      </c>
      <c r="Q15" s="29"/>
    </row>
    <row r="16" spans="1:18" ht="18" customHeight="1" thickBot="1" x14ac:dyDescent="0.25">
      <c r="A16" s="17"/>
      <c r="B16" s="18"/>
      <c r="C16" s="18"/>
      <c r="D16" s="18"/>
      <c r="E16" s="18"/>
      <c r="F16" s="18"/>
      <c r="G16" s="18"/>
      <c r="H16" s="18"/>
      <c r="I16" s="20"/>
      <c r="K16" s="166"/>
      <c r="L16" s="169"/>
      <c r="M16" s="172"/>
      <c r="N16" s="169"/>
      <c r="O16" s="169"/>
      <c r="P16" s="162"/>
      <c r="Q16" s="76"/>
    </row>
    <row r="17" spans="1:17" ht="18" customHeight="1" thickBot="1" x14ac:dyDescent="0.25">
      <c r="A17" s="8" t="s">
        <v>41</v>
      </c>
      <c r="B17" s="57" t="s">
        <v>32</v>
      </c>
      <c r="C17" s="103" t="s">
        <v>38</v>
      </c>
      <c r="D17" s="103"/>
      <c r="E17" s="126" t="s">
        <v>50</v>
      </c>
      <c r="F17" s="126" t="s">
        <v>46</v>
      </c>
      <c r="G17" s="126" t="s">
        <v>0</v>
      </c>
      <c r="H17" s="126" t="s">
        <v>7</v>
      </c>
      <c r="I17" s="118" t="s">
        <v>55</v>
      </c>
      <c r="K17" s="167"/>
      <c r="L17" s="170"/>
      <c r="M17" s="173"/>
      <c r="N17" s="170"/>
      <c r="O17" s="170"/>
      <c r="P17" s="176"/>
      <c r="Q17" s="76"/>
    </row>
    <row r="18" spans="1:17" ht="18" customHeight="1" thickBot="1" x14ac:dyDescent="0.25">
      <c r="A18" s="9" t="s">
        <v>1</v>
      </c>
      <c r="B18" s="56" t="s">
        <v>44</v>
      </c>
      <c r="C18" s="145" t="s">
        <v>44</v>
      </c>
      <c r="D18" s="145"/>
      <c r="E18" s="128"/>
      <c r="F18" s="128"/>
      <c r="G18" s="128"/>
      <c r="H18" s="128"/>
      <c r="I18" s="125"/>
      <c r="Q18" s="76"/>
    </row>
    <row r="19" spans="1:17" ht="18" customHeight="1" thickBot="1" x14ac:dyDescent="0.25">
      <c r="A19" s="11" t="str">
        <f>Cheyenne!A19</f>
        <v>Full Node</v>
      </c>
      <c r="B19" s="5" t="s">
        <v>34</v>
      </c>
      <c r="C19" s="143">
        <f>Cheyenne!B19</f>
        <v>1981856.41</v>
      </c>
      <c r="D19" s="143"/>
      <c r="E19" s="12" t="e">
        <f>(B19/C19)</f>
        <v>#VALUE!</v>
      </c>
      <c r="F19" s="13">
        <v>1</v>
      </c>
      <c r="G19" s="14" t="e">
        <f>E19*F19</f>
        <v>#VALUE!</v>
      </c>
      <c r="H19" s="15">
        <f>L24</f>
        <v>0.1</v>
      </c>
      <c r="I19" s="16" t="e">
        <f>H19*G19*(M8/K8)/L27</f>
        <v>#VALUE!</v>
      </c>
      <c r="K19" s="151" t="s">
        <v>65</v>
      </c>
      <c r="L19" s="152"/>
      <c r="M19" s="151" t="s">
        <v>66</v>
      </c>
      <c r="N19" s="153"/>
      <c r="O19" s="151" t="s">
        <v>67</v>
      </c>
      <c r="P19" s="152"/>
      <c r="Q19" s="76"/>
    </row>
    <row r="20" spans="1:17" ht="18" customHeight="1" thickBot="1" x14ac:dyDescent="0.25">
      <c r="A20" s="17"/>
      <c r="B20" s="18"/>
      <c r="C20" s="18"/>
      <c r="D20" s="18"/>
      <c r="E20" s="18"/>
      <c r="F20" s="18"/>
      <c r="G20" s="18"/>
      <c r="H20" s="18"/>
      <c r="I20" s="20"/>
      <c r="K20" s="66" t="s">
        <v>32</v>
      </c>
      <c r="L20" s="67" t="s">
        <v>46</v>
      </c>
      <c r="M20" s="66" t="s">
        <v>32</v>
      </c>
      <c r="N20" s="68" t="s">
        <v>46</v>
      </c>
      <c r="O20" s="66" t="s">
        <v>73</v>
      </c>
      <c r="P20" s="67" t="s">
        <v>46</v>
      </c>
      <c r="Q20" s="76"/>
    </row>
    <row r="21" spans="1:17" ht="18" customHeight="1" x14ac:dyDescent="0.2">
      <c r="A21" s="30" t="s">
        <v>6</v>
      </c>
      <c r="B21" s="57" t="s">
        <v>32</v>
      </c>
      <c r="C21" s="103" t="s">
        <v>38</v>
      </c>
      <c r="D21" s="103"/>
      <c r="E21" s="126" t="s">
        <v>56</v>
      </c>
      <c r="F21" s="126" t="s">
        <v>46</v>
      </c>
      <c r="G21" s="126" t="s">
        <v>0</v>
      </c>
      <c r="H21" s="126" t="s">
        <v>7</v>
      </c>
      <c r="I21" s="118" t="s">
        <v>55</v>
      </c>
      <c r="K21" s="50" t="s">
        <v>39</v>
      </c>
      <c r="L21" s="46">
        <v>0.1</v>
      </c>
      <c r="M21" s="52" t="s">
        <v>57</v>
      </c>
      <c r="N21" s="48">
        <v>0.1</v>
      </c>
      <c r="O21" s="157" t="s">
        <v>68</v>
      </c>
      <c r="P21" s="160">
        <f>L27</f>
        <v>0.8</v>
      </c>
      <c r="Q21" s="76"/>
    </row>
    <row r="22" spans="1:17" ht="18" customHeight="1" x14ac:dyDescent="0.2">
      <c r="A22" s="21" t="s">
        <v>1</v>
      </c>
      <c r="B22" s="61" t="s">
        <v>2</v>
      </c>
      <c r="C22" s="104" t="s">
        <v>2</v>
      </c>
      <c r="D22" s="104"/>
      <c r="E22" s="127"/>
      <c r="F22" s="127"/>
      <c r="G22" s="127"/>
      <c r="H22" s="127"/>
      <c r="I22" s="119"/>
      <c r="K22" s="50" t="s">
        <v>40</v>
      </c>
      <c r="L22" s="46">
        <v>0.1</v>
      </c>
      <c r="M22" s="50" t="s">
        <v>70</v>
      </c>
      <c r="N22" s="48">
        <v>0.1</v>
      </c>
      <c r="O22" s="158"/>
      <c r="P22" s="161"/>
      <c r="Q22" s="76"/>
    </row>
    <row r="23" spans="1:17" ht="18" customHeight="1" x14ac:dyDescent="0.2">
      <c r="A23" s="36">
        <f>Cheyenne!A23</f>
        <v>576</v>
      </c>
      <c r="B23" s="3" t="s">
        <v>34</v>
      </c>
      <c r="C23" s="146">
        <f>Cheyenne!B23</f>
        <v>30.035720000000001</v>
      </c>
      <c r="D23" s="146"/>
      <c r="E23" s="26" t="e">
        <f>C23/B23</f>
        <v>#VALUE!</v>
      </c>
      <c r="F23" s="37">
        <v>0.2</v>
      </c>
      <c r="G23" s="131" t="e">
        <f>SUM(E23*F23,E24*F24,E25*F25,E26*F26,E27*F27)</f>
        <v>#VALUE!</v>
      </c>
      <c r="H23" s="133">
        <f>L25</f>
        <v>0.4</v>
      </c>
      <c r="I23" s="135" t="e">
        <f>H23*G23*(M8*N8)/(K8*L8)/L27</f>
        <v>#VALUE!</v>
      </c>
      <c r="K23" s="50" t="s">
        <v>36</v>
      </c>
      <c r="L23" s="46">
        <v>0.1</v>
      </c>
      <c r="M23" s="50"/>
      <c r="N23" s="48"/>
      <c r="O23" s="159"/>
      <c r="P23" s="162"/>
      <c r="Q23" s="35"/>
    </row>
    <row r="24" spans="1:17" ht="18" customHeight="1" x14ac:dyDescent="0.2">
      <c r="A24" s="36">
        <f>Cheyenne!A24</f>
        <v>1728</v>
      </c>
      <c r="B24" s="3" t="s">
        <v>34</v>
      </c>
      <c r="C24" s="146">
        <f>Cheyenne!B24</f>
        <v>10.08065</v>
      </c>
      <c r="D24" s="146"/>
      <c r="E24" s="26" t="e">
        <f>C24/B24</f>
        <v>#VALUE!</v>
      </c>
      <c r="F24" s="37">
        <v>0.2</v>
      </c>
      <c r="G24" s="131"/>
      <c r="H24" s="133"/>
      <c r="I24" s="135"/>
      <c r="K24" s="50" t="s">
        <v>41</v>
      </c>
      <c r="L24" s="46">
        <v>0.1</v>
      </c>
      <c r="M24" s="50"/>
      <c r="N24" s="48"/>
      <c r="O24" s="157" t="s">
        <v>69</v>
      </c>
      <c r="P24" s="160">
        <f>N27</f>
        <v>0.2</v>
      </c>
    </row>
    <row r="25" spans="1:17" ht="18" customHeight="1" x14ac:dyDescent="0.2">
      <c r="A25" s="36">
        <f>Cheyenne!A25</f>
        <v>3456</v>
      </c>
      <c r="B25" s="3" t="s">
        <v>34</v>
      </c>
      <c r="C25" s="146">
        <f>Cheyenne!B25</f>
        <v>5.2400900000000004</v>
      </c>
      <c r="D25" s="146"/>
      <c r="E25" s="26" t="e">
        <f>C25/B25</f>
        <v>#VALUE!</v>
      </c>
      <c r="F25" s="37">
        <v>0.2</v>
      </c>
      <c r="G25" s="131"/>
      <c r="H25" s="133"/>
      <c r="I25" s="135"/>
      <c r="J25" s="75"/>
      <c r="K25" s="50" t="s">
        <v>35</v>
      </c>
      <c r="L25" s="46">
        <v>0.4</v>
      </c>
      <c r="M25" s="50"/>
      <c r="N25" s="48"/>
      <c r="O25" s="158"/>
      <c r="P25" s="162"/>
    </row>
    <row r="26" spans="1:17" ht="18" customHeight="1" thickBot="1" x14ac:dyDescent="0.25">
      <c r="A26" s="36">
        <f>Cheyenne!A26</f>
        <v>6912</v>
      </c>
      <c r="B26" s="3" t="s">
        <v>34</v>
      </c>
      <c r="C26" s="146">
        <f>Cheyenne!B26</f>
        <v>2.7835899999999998</v>
      </c>
      <c r="D26" s="146"/>
      <c r="E26" s="26" t="e">
        <f>C26/B26</f>
        <v>#VALUE!</v>
      </c>
      <c r="F26" s="37">
        <v>0.2</v>
      </c>
      <c r="G26" s="131"/>
      <c r="H26" s="133"/>
      <c r="I26" s="135"/>
      <c r="J26" s="75"/>
      <c r="K26" s="51"/>
      <c r="L26" s="47"/>
      <c r="M26" s="51"/>
      <c r="N26" s="49"/>
      <c r="O26" s="163"/>
      <c r="P26" s="164"/>
    </row>
    <row r="27" spans="1:17" ht="18" customHeight="1" thickBot="1" x14ac:dyDescent="0.25">
      <c r="A27" s="23">
        <f>Cheyenne!A27</f>
        <v>11520</v>
      </c>
      <c r="B27" s="4" t="s">
        <v>34</v>
      </c>
      <c r="C27" s="144">
        <f>Cheyenne!B27</f>
        <v>1.76776</v>
      </c>
      <c r="D27" s="144"/>
      <c r="E27" s="24" t="e">
        <f>C27/B27</f>
        <v>#VALUE!</v>
      </c>
      <c r="F27" s="25">
        <v>0.2</v>
      </c>
      <c r="G27" s="132"/>
      <c r="H27" s="134"/>
      <c r="I27" s="136"/>
      <c r="K27" s="69" t="s">
        <v>37</v>
      </c>
      <c r="L27" s="70">
        <f>SUM(L21:L25)</f>
        <v>0.8</v>
      </c>
      <c r="M27" s="69" t="s">
        <v>37</v>
      </c>
      <c r="N27" s="71">
        <f>SUM(N21:N25)</f>
        <v>0.2</v>
      </c>
      <c r="O27" s="69" t="s">
        <v>37</v>
      </c>
      <c r="P27" s="70">
        <f>P21+P24</f>
        <v>1</v>
      </c>
    </row>
    <row r="28" spans="1:17" ht="18" customHeight="1" thickBot="1" x14ac:dyDescent="0.25">
      <c r="L28" s="74"/>
      <c r="M28" s="74"/>
      <c r="N28" s="74"/>
      <c r="O28" s="74"/>
      <c r="P28" s="74"/>
    </row>
    <row r="29" spans="1:17" ht="18" customHeight="1" thickBot="1" x14ac:dyDescent="0.3">
      <c r="A29" s="139" t="s">
        <v>72</v>
      </c>
      <c r="B29" s="140"/>
      <c r="C29" s="140"/>
      <c r="D29" s="140"/>
      <c r="E29" s="140"/>
      <c r="F29" s="140"/>
      <c r="G29" s="140"/>
      <c r="H29" s="140"/>
      <c r="I29" s="141"/>
    </row>
    <row r="30" spans="1:17" ht="18" customHeight="1" x14ac:dyDescent="0.2">
      <c r="A30" s="30" t="s">
        <v>57</v>
      </c>
      <c r="B30" s="57" t="s">
        <v>32</v>
      </c>
      <c r="C30" s="103" t="s">
        <v>38</v>
      </c>
      <c r="D30" s="103"/>
      <c r="E30" s="126" t="s">
        <v>47</v>
      </c>
      <c r="F30" s="126" t="s">
        <v>46</v>
      </c>
      <c r="G30" s="126" t="s">
        <v>0</v>
      </c>
      <c r="H30" s="126" t="s">
        <v>7</v>
      </c>
      <c r="I30" s="118" t="s">
        <v>55</v>
      </c>
    </row>
    <row r="31" spans="1:17" ht="18" customHeight="1" x14ac:dyDescent="0.2">
      <c r="A31" s="9" t="s">
        <v>75</v>
      </c>
      <c r="B31" s="56" t="s">
        <v>2</v>
      </c>
      <c r="C31" s="56" t="s">
        <v>49</v>
      </c>
      <c r="D31" s="56" t="s">
        <v>2</v>
      </c>
      <c r="E31" s="128"/>
      <c r="F31" s="148"/>
      <c r="G31" s="128"/>
      <c r="H31" s="128"/>
      <c r="I31" s="125"/>
    </row>
    <row r="32" spans="1:17" ht="18" customHeight="1" thickBot="1" x14ac:dyDescent="0.25">
      <c r="A32" s="11" t="s">
        <v>60</v>
      </c>
      <c r="B32" s="5" t="s">
        <v>34</v>
      </c>
      <c r="C32" s="38">
        <f>Cheyenne!B32</f>
        <v>36</v>
      </c>
      <c r="D32" s="39">
        <f>Cheyenne!C32</f>
        <v>296.17</v>
      </c>
      <c r="E32" s="12" t="e">
        <f>D32/B32</f>
        <v>#VALUE!</v>
      </c>
      <c r="F32" s="13">
        <v>1</v>
      </c>
      <c r="G32" s="38" t="e">
        <f>F32*E32</f>
        <v>#VALUE!</v>
      </c>
      <c r="H32" s="15">
        <f>N21</f>
        <v>0.1</v>
      </c>
      <c r="I32" s="16" t="e">
        <f>H32*G32*O8/K8</f>
        <v>#VALUE!</v>
      </c>
    </row>
    <row r="33" spans="1:9" ht="18" customHeight="1" thickBot="1" x14ac:dyDescent="0.25">
      <c r="A33" s="17"/>
      <c r="B33" s="18"/>
      <c r="C33" s="18"/>
      <c r="D33" s="18"/>
      <c r="E33" s="18"/>
      <c r="F33" s="18"/>
      <c r="G33" s="18"/>
      <c r="H33" s="18"/>
      <c r="I33" s="20"/>
    </row>
    <row r="34" spans="1:9" ht="18" customHeight="1" x14ac:dyDescent="0.2">
      <c r="A34" s="8" t="s">
        <v>70</v>
      </c>
      <c r="B34" s="40"/>
      <c r="C34" s="103" t="s">
        <v>38</v>
      </c>
      <c r="D34" s="103"/>
      <c r="E34" s="126" t="s">
        <v>47</v>
      </c>
      <c r="F34" s="126" t="s">
        <v>46</v>
      </c>
      <c r="G34" s="126" t="s">
        <v>0</v>
      </c>
      <c r="H34" s="126" t="s">
        <v>42</v>
      </c>
      <c r="I34" s="118" t="s">
        <v>55</v>
      </c>
    </row>
    <row r="35" spans="1:9" ht="18" customHeight="1" x14ac:dyDescent="0.2">
      <c r="A35" s="41" t="s">
        <v>5</v>
      </c>
      <c r="B35" s="56" t="s">
        <v>32</v>
      </c>
      <c r="C35" s="145"/>
      <c r="D35" s="145"/>
      <c r="E35" s="128"/>
      <c r="F35" s="128"/>
      <c r="G35" s="128"/>
      <c r="H35" s="128"/>
      <c r="I35" s="125"/>
    </row>
    <row r="36" spans="1:9" ht="18" customHeight="1" x14ac:dyDescent="0.2">
      <c r="A36" s="9" t="s">
        <v>75</v>
      </c>
      <c r="B36" s="56" t="s">
        <v>53</v>
      </c>
      <c r="C36" s="42" t="s">
        <v>49</v>
      </c>
      <c r="D36" s="42" t="s">
        <v>2</v>
      </c>
      <c r="E36" s="128"/>
      <c r="F36" s="128"/>
      <c r="G36" s="128"/>
      <c r="H36" s="127"/>
      <c r="I36" s="119"/>
    </row>
    <row r="37" spans="1:9" ht="18" customHeight="1" x14ac:dyDescent="0.2">
      <c r="A37" s="31">
        <v>24</v>
      </c>
      <c r="B37" s="2" t="s">
        <v>34</v>
      </c>
      <c r="C37" s="32">
        <f>Cheyenne!B37</f>
        <v>2844</v>
      </c>
      <c r="D37" s="62">
        <f>Cheyenne!C37</f>
        <v>74.364649999999997</v>
      </c>
      <c r="E37" s="33" t="e">
        <f>D37/B37</f>
        <v>#VALUE!</v>
      </c>
      <c r="F37" s="34">
        <v>0.25</v>
      </c>
      <c r="G37" s="149" t="e">
        <f>SUM(E37*F37,E38*F38,E39*F39)</f>
        <v>#VALUE!</v>
      </c>
      <c r="H37" s="135">
        <f>N22</f>
        <v>0.1</v>
      </c>
      <c r="I37" s="129" t="e">
        <f>H37*SUM(G37*((O8*P8)/(K8*L8)*(C38/A38)),G42*((O8*P8)/(K8*L8)*(C42/A42)),G43*(O8/K8))</f>
        <v>#VALUE!</v>
      </c>
    </row>
    <row r="38" spans="1:9" ht="18" customHeight="1" x14ac:dyDescent="0.2">
      <c r="A38" s="36">
        <v>48</v>
      </c>
      <c r="B38" s="3" t="s">
        <v>34</v>
      </c>
      <c r="C38" s="19">
        <f>Cheyenne!B38</f>
        <v>5688</v>
      </c>
      <c r="D38" s="59">
        <f>Cheyenne!C38</f>
        <v>38.07958</v>
      </c>
      <c r="E38" s="26" t="e">
        <f>D38/B38</f>
        <v>#VALUE!</v>
      </c>
      <c r="F38" s="37">
        <v>0.25</v>
      </c>
      <c r="G38" s="150"/>
      <c r="H38" s="135"/>
      <c r="I38" s="129"/>
    </row>
    <row r="39" spans="1:9" ht="18" customHeight="1" x14ac:dyDescent="0.2">
      <c r="A39" s="43">
        <v>96</v>
      </c>
      <c r="B39" s="6" t="s">
        <v>34</v>
      </c>
      <c r="C39" s="19">
        <f>Cheyenne!B39</f>
        <v>11376</v>
      </c>
      <c r="D39" s="59">
        <f>Cheyenne!C39</f>
        <v>19.975650000000002</v>
      </c>
      <c r="E39" s="26" t="e">
        <f>D39/B39</f>
        <v>#VALUE!</v>
      </c>
      <c r="F39" s="37">
        <v>0.25</v>
      </c>
      <c r="G39" s="150"/>
      <c r="H39" s="135"/>
      <c r="I39" s="129"/>
    </row>
    <row r="40" spans="1:9" ht="18" customHeight="1" x14ac:dyDescent="0.2">
      <c r="A40" s="44" t="s">
        <v>52</v>
      </c>
      <c r="B40" s="56" t="s">
        <v>32</v>
      </c>
      <c r="C40" s="142"/>
      <c r="D40" s="142"/>
      <c r="E40" s="147" t="s">
        <v>47</v>
      </c>
      <c r="F40" s="147" t="s">
        <v>46</v>
      </c>
      <c r="G40" s="137" t="s">
        <v>54</v>
      </c>
      <c r="H40" s="135"/>
      <c r="I40" s="129"/>
    </row>
    <row r="41" spans="1:9" ht="18" customHeight="1" x14ac:dyDescent="0.2">
      <c r="A41" s="9" t="s">
        <v>75</v>
      </c>
      <c r="B41" s="42" t="s">
        <v>2</v>
      </c>
      <c r="C41" s="42" t="s">
        <v>49</v>
      </c>
      <c r="D41" s="42" t="s">
        <v>2</v>
      </c>
      <c r="E41" s="128"/>
      <c r="F41" s="128"/>
      <c r="G41" s="138"/>
      <c r="H41" s="135"/>
      <c r="I41" s="129"/>
    </row>
    <row r="42" spans="1:9" ht="18" customHeight="1" x14ac:dyDescent="0.2">
      <c r="A42" s="45">
        <v>2</v>
      </c>
      <c r="B42" s="2" t="s">
        <v>34</v>
      </c>
      <c r="C42" s="32">
        <f>Cheyenne!B42</f>
        <v>150</v>
      </c>
      <c r="D42" s="62">
        <f>Cheyenne!C42</f>
        <v>192.34813</v>
      </c>
      <c r="E42" s="33" t="e">
        <f>D42/B42</f>
        <v>#VALUE!</v>
      </c>
      <c r="F42" s="34">
        <v>0.1</v>
      </c>
      <c r="G42" s="58" t="e">
        <f>E42*F42</f>
        <v>#VALUE!</v>
      </c>
      <c r="H42" s="135"/>
      <c r="I42" s="129"/>
    </row>
    <row r="43" spans="1:9" ht="18" customHeight="1" thickBot="1" x14ac:dyDescent="0.25">
      <c r="A43" s="23" t="s">
        <v>51</v>
      </c>
      <c r="B43" s="4" t="s">
        <v>34</v>
      </c>
      <c r="C43" s="10">
        <f>Cheyenne!B43</f>
        <v>36</v>
      </c>
      <c r="D43" s="60">
        <f>Cheyenne!C43</f>
        <v>723.47180000000003</v>
      </c>
      <c r="E43" s="24" t="e">
        <f>D43/B43</f>
        <v>#VALUE!</v>
      </c>
      <c r="F43" s="25">
        <v>0.15</v>
      </c>
      <c r="G43" s="77" t="e">
        <f>E43*F43</f>
        <v>#VALUE!</v>
      </c>
      <c r="H43" s="136"/>
      <c r="I43" s="130"/>
    </row>
    <row r="47" spans="1:9" ht="16" customHeight="1" x14ac:dyDescent="0.2"/>
    <row r="52" ht="17" customHeight="1" x14ac:dyDescent="0.2"/>
    <row r="53" ht="16" customHeight="1" x14ac:dyDescent="0.2"/>
    <row r="58" ht="16" customHeight="1" x14ac:dyDescent="0.2"/>
    <row r="195" spans="1:2" x14ac:dyDescent="0.2">
      <c r="A195" s="7" t="s">
        <v>64</v>
      </c>
      <c r="B195" s="7" t="s">
        <v>63</v>
      </c>
    </row>
  </sheetData>
  <sheetProtection algorithmName="SHA-512" hashValue="B4n2OXBkWg2jTxhSF7sXfQy3G6CLGeM0Es0/3xyDz/HyhnY414ciggaKKPVtdJdHr+6uEsCt6rNRIjE/yotmHQ==" saltValue="ePcgiQPA6nEmJ1FQxvTR0w==" spinCount="100000" sheet="1" objects="1" scenarios="1"/>
  <mergeCells count="97">
    <mergeCell ref="P5:P7"/>
    <mergeCell ref="K15:K17"/>
    <mergeCell ref="L15:L17"/>
    <mergeCell ref="M15:M17"/>
    <mergeCell ref="N15:N17"/>
    <mergeCell ref="O15:O17"/>
    <mergeCell ref="P15:P17"/>
    <mergeCell ref="K5:K7"/>
    <mergeCell ref="L5:L7"/>
    <mergeCell ref="M5:M7"/>
    <mergeCell ref="N5:N7"/>
    <mergeCell ref="O5:O7"/>
    <mergeCell ref="O21:O23"/>
    <mergeCell ref="P21:P23"/>
    <mergeCell ref="O24:O26"/>
    <mergeCell ref="P24:P26"/>
    <mergeCell ref="O19:P19"/>
    <mergeCell ref="K19:L19"/>
    <mergeCell ref="M19:N19"/>
    <mergeCell ref="A1:P1"/>
    <mergeCell ref="A4:I4"/>
    <mergeCell ref="E5:E6"/>
    <mergeCell ref="F5:F6"/>
    <mergeCell ref="E9:E10"/>
    <mergeCell ref="F9:F10"/>
    <mergeCell ref="E13:E14"/>
    <mergeCell ref="F13:F14"/>
    <mergeCell ref="G13:G14"/>
    <mergeCell ref="H13:H14"/>
    <mergeCell ref="I13:I14"/>
    <mergeCell ref="H5:H6"/>
    <mergeCell ref="I5:I6"/>
    <mergeCell ref="I9:I10"/>
    <mergeCell ref="E40:E41"/>
    <mergeCell ref="F40:F41"/>
    <mergeCell ref="F30:F31"/>
    <mergeCell ref="G9:G10"/>
    <mergeCell ref="H9:H10"/>
    <mergeCell ref="E34:E36"/>
    <mergeCell ref="G37:G39"/>
    <mergeCell ref="G30:G31"/>
    <mergeCell ref="G17:G18"/>
    <mergeCell ref="E17:E18"/>
    <mergeCell ref="F17:F18"/>
    <mergeCell ref="C34:D35"/>
    <mergeCell ref="C25:D25"/>
    <mergeCell ref="C26:D26"/>
    <mergeCell ref="H17:H18"/>
    <mergeCell ref="C19:D19"/>
    <mergeCell ref="F21:F22"/>
    <mergeCell ref="G21:G22"/>
    <mergeCell ref="E21:E22"/>
    <mergeCell ref="C18:D18"/>
    <mergeCell ref="C17:D17"/>
    <mergeCell ref="C11:D11"/>
    <mergeCell ref="C27:D27"/>
    <mergeCell ref="C14:D14"/>
    <mergeCell ref="C10:D10"/>
    <mergeCell ref="C6:D6"/>
    <mergeCell ref="C7:D7"/>
    <mergeCell ref="C13:D13"/>
    <mergeCell ref="C9:D9"/>
    <mergeCell ref="C23:D23"/>
    <mergeCell ref="C24:D24"/>
    <mergeCell ref="C15:D15"/>
    <mergeCell ref="I30:I31"/>
    <mergeCell ref="I37:I43"/>
    <mergeCell ref="G23:G27"/>
    <mergeCell ref="H23:H27"/>
    <mergeCell ref="H34:H36"/>
    <mergeCell ref="G34:G36"/>
    <mergeCell ref="I23:I27"/>
    <mergeCell ref="I34:I36"/>
    <mergeCell ref="G40:G41"/>
    <mergeCell ref="H37:H43"/>
    <mergeCell ref="H30:H31"/>
    <mergeCell ref="A29:I29"/>
    <mergeCell ref="E30:E31"/>
    <mergeCell ref="C40:D40"/>
    <mergeCell ref="C30:D30"/>
    <mergeCell ref="F34:F36"/>
    <mergeCell ref="M4:P4"/>
    <mergeCell ref="C21:D21"/>
    <mergeCell ref="C22:D22"/>
    <mergeCell ref="K10:P12"/>
    <mergeCell ref="O13:P13"/>
    <mergeCell ref="O14:P14"/>
    <mergeCell ref="I21:I22"/>
    <mergeCell ref="M13:N13"/>
    <mergeCell ref="K14:L14"/>
    <mergeCell ref="M14:N14"/>
    <mergeCell ref="I17:I18"/>
    <mergeCell ref="K4:L4"/>
    <mergeCell ref="H21:H22"/>
    <mergeCell ref="G5:G6"/>
    <mergeCell ref="K13:L13"/>
    <mergeCell ref="C5:D5"/>
  </mergeCells>
  <conditionalFormatting sqref="B15 B42:C43">
    <cfRule type="cellIs" dxfId="49" priority="18" stopIfTrue="1" operator="equal">
      <formula>"enter value"</formula>
    </cfRule>
  </conditionalFormatting>
  <conditionalFormatting sqref="B11 B7 C37:C39">
    <cfRule type="cellIs" dxfId="48" priority="27" stopIfTrue="1" operator="equal">
      <formula>"enter value"</formula>
    </cfRule>
  </conditionalFormatting>
  <conditionalFormatting sqref="B19">
    <cfRule type="cellIs" dxfId="47" priority="14" stopIfTrue="1" operator="equal">
      <formula>"enter value"</formula>
    </cfRule>
  </conditionalFormatting>
  <conditionalFormatting sqref="B23">
    <cfRule type="cellIs" dxfId="46" priority="13" stopIfTrue="1" operator="equal">
      <formula>"enter value"</formula>
    </cfRule>
  </conditionalFormatting>
  <conditionalFormatting sqref="B24">
    <cfRule type="cellIs" dxfId="45" priority="12" stopIfTrue="1" operator="equal">
      <formula>"enter value"</formula>
    </cfRule>
  </conditionalFormatting>
  <conditionalFormatting sqref="B25">
    <cfRule type="cellIs" dxfId="44" priority="11" stopIfTrue="1" operator="equal">
      <formula>"enter value"</formula>
    </cfRule>
  </conditionalFormatting>
  <conditionalFormatting sqref="B26">
    <cfRule type="cellIs" dxfId="43" priority="10" stopIfTrue="1" operator="equal">
      <formula>"enter value"</formula>
    </cfRule>
  </conditionalFormatting>
  <conditionalFormatting sqref="B27">
    <cfRule type="cellIs" dxfId="42" priority="9" stopIfTrue="1" operator="equal">
      <formula>"enter value"</formula>
    </cfRule>
  </conditionalFormatting>
  <conditionalFormatting sqref="B32">
    <cfRule type="cellIs" dxfId="41" priority="8" stopIfTrue="1" operator="equal">
      <formula>"enter value"</formula>
    </cfRule>
  </conditionalFormatting>
  <conditionalFormatting sqref="B37">
    <cfRule type="cellIs" dxfId="40" priority="7" stopIfTrue="1" operator="equal">
      <formula>"enter value"</formula>
    </cfRule>
  </conditionalFormatting>
  <conditionalFormatting sqref="B38">
    <cfRule type="cellIs" dxfId="39" priority="6" stopIfTrue="1" operator="equal">
      <formula>"enter value"</formula>
    </cfRule>
  </conditionalFormatting>
  <conditionalFormatting sqref="B39">
    <cfRule type="cellIs" dxfId="38" priority="5" stopIfTrue="1" operator="equal">
      <formula>"enter value"</formula>
    </cfRule>
  </conditionalFormatting>
  <conditionalFormatting sqref="M8">
    <cfRule type="cellIs" dxfId="37" priority="4" stopIfTrue="1" operator="equal">
      <formula>"enter value"</formula>
    </cfRule>
  </conditionalFormatting>
  <conditionalFormatting sqref="N8">
    <cfRule type="cellIs" dxfId="36" priority="3" stopIfTrue="1" operator="equal">
      <formula>"enter value"</formula>
    </cfRule>
  </conditionalFormatting>
  <conditionalFormatting sqref="O8">
    <cfRule type="cellIs" dxfId="35" priority="2" stopIfTrue="1" operator="equal">
      <formula>"enter value"</formula>
    </cfRule>
  </conditionalFormatting>
  <conditionalFormatting sqref="P8">
    <cfRule type="cellIs" dxfId="34" priority="1" stopIfTrue="1" operator="equal">
      <formula>"enter value"</formula>
    </cfRule>
  </conditionalFormatting>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95"/>
  <sheetViews>
    <sheetView zoomScaleNormal="100" workbookViewId="0">
      <selection sqref="A1:P1"/>
    </sheetView>
  </sheetViews>
  <sheetFormatPr baseColWidth="10" defaultColWidth="11" defaultRowHeight="16" x14ac:dyDescent="0.2"/>
  <cols>
    <col min="1" max="1" width="20.83203125" style="7" bestFit="1" customWidth="1"/>
    <col min="2" max="9" width="15.83203125" style="7" customWidth="1"/>
    <col min="10" max="10" width="5.83203125" style="7" customWidth="1"/>
    <col min="11" max="16" width="15.83203125" style="7" customWidth="1"/>
    <col min="17" max="20" width="12.83203125" style="7" customWidth="1"/>
    <col min="21" max="21" width="12.33203125" style="7" customWidth="1"/>
    <col min="22" max="22" width="9.6640625" style="7" customWidth="1"/>
    <col min="23" max="23" width="9.33203125" style="7" customWidth="1"/>
    <col min="24" max="24" width="11" style="7"/>
    <col min="25" max="25" width="12.83203125" style="7" bestFit="1" customWidth="1"/>
    <col min="26" max="26" width="15.5" style="7" customWidth="1"/>
    <col min="27" max="16384" width="11" style="7"/>
  </cols>
  <sheetData>
    <row r="1" spans="1:18" ht="18" customHeight="1" x14ac:dyDescent="0.25">
      <c r="A1" s="154" t="s">
        <v>125</v>
      </c>
      <c r="B1" s="155"/>
      <c r="C1" s="155"/>
      <c r="D1" s="155"/>
      <c r="E1" s="155"/>
      <c r="F1" s="155"/>
      <c r="G1" s="155"/>
      <c r="H1" s="155"/>
      <c r="I1" s="155"/>
      <c r="J1" s="155"/>
      <c r="K1" s="155"/>
      <c r="L1" s="155"/>
      <c r="M1" s="155"/>
      <c r="N1" s="155"/>
      <c r="O1" s="155"/>
      <c r="P1" s="156"/>
    </row>
    <row r="2" spans="1:18" ht="18" customHeight="1" x14ac:dyDescent="0.2">
      <c r="A2" s="7" t="s">
        <v>62</v>
      </c>
      <c r="H2" s="74"/>
      <c r="I2" s="74"/>
      <c r="J2" s="75"/>
    </row>
    <row r="3" spans="1:18" ht="18" customHeight="1" thickBot="1" x14ac:dyDescent="0.25">
      <c r="J3" s="75"/>
    </row>
    <row r="4" spans="1:18" ht="18" customHeight="1" thickBot="1" x14ac:dyDescent="0.3">
      <c r="A4" s="139" t="s">
        <v>71</v>
      </c>
      <c r="B4" s="140"/>
      <c r="C4" s="140"/>
      <c r="D4" s="140"/>
      <c r="E4" s="140"/>
      <c r="F4" s="140"/>
      <c r="G4" s="140"/>
      <c r="H4" s="140"/>
      <c r="I4" s="141"/>
      <c r="J4" s="75"/>
      <c r="K4" s="100" t="s">
        <v>38</v>
      </c>
      <c r="L4" s="102"/>
      <c r="M4" s="100" t="s">
        <v>61</v>
      </c>
      <c r="N4" s="101"/>
      <c r="O4" s="101"/>
      <c r="P4" s="102"/>
    </row>
    <row r="5" spans="1:18" ht="18" customHeight="1" x14ac:dyDescent="0.2">
      <c r="A5" s="8" t="s">
        <v>39</v>
      </c>
      <c r="B5" s="57" t="s">
        <v>32</v>
      </c>
      <c r="C5" s="103" t="s">
        <v>38</v>
      </c>
      <c r="D5" s="103"/>
      <c r="E5" s="126" t="s">
        <v>50</v>
      </c>
      <c r="F5" s="126" t="s">
        <v>46</v>
      </c>
      <c r="G5" s="126" t="s">
        <v>0</v>
      </c>
      <c r="H5" s="126" t="s">
        <v>7</v>
      </c>
      <c r="I5" s="118" t="s">
        <v>55</v>
      </c>
      <c r="J5" s="75"/>
      <c r="K5" s="158" t="s">
        <v>48</v>
      </c>
      <c r="L5" s="161" t="s">
        <v>78</v>
      </c>
      <c r="M5" s="158" t="s">
        <v>76</v>
      </c>
      <c r="N5" s="177" t="s">
        <v>77</v>
      </c>
      <c r="O5" s="177" t="s">
        <v>79</v>
      </c>
      <c r="P5" s="161" t="s">
        <v>80</v>
      </c>
    </row>
    <row r="6" spans="1:18" ht="18" customHeight="1" x14ac:dyDescent="0.2">
      <c r="A6" s="9" t="s">
        <v>1</v>
      </c>
      <c r="B6" s="56" t="s">
        <v>43</v>
      </c>
      <c r="C6" s="145" t="s">
        <v>43</v>
      </c>
      <c r="D6" s="145"/>
      <c r="E6" s="128"/>
      <c r="F6" s="128"/>
      <c r="G6" s="128"/>
      <c r="H6" s="128"/>
      <c r="I6" s="125"/>
      <c r="J6" s="75"/>
      <c r="K6" s="159"/>
      <c r="L6" s="162"/>
      <c r="M6" s="159"/>
      <c r="N6" s="169"/>
      <c r="O6" s="169"/>
      <c r="P6" s="162"/>
      <c r="Q6" s="74"/>
      <c r="R6" s="74"/>
    </row>
    <row r="7" spans="1:18" ht="18" customHeight="1" thickBot="1" x14ac:dyDescent="0.25">
      <c r="A7" s="11" t="str">
        <f>Cheyenne!A7</f>
        <v>Full Node</v>
      </c>
      <c r="B7" s="5" t="s">
        <v>34</v>
      </c>
      <c r="C7" s="143">
        <f>Cheyenne!B7</f>
        <v>123485.04</v>
      </c>
      <c r="D7" s="143"/>
      <c r="E7" s="12" t="e">
        <f>(B7/C7)</f>
        <v>#VALUE!</v>
      </c>
      <c r="F7" s="13">
        <v>1</v>
      </c>
      <c r="G7" s="14" t="e">
        <f>E7*F7</f>
        <v>#VALUE!</v>
      </c>
      <c r="H7" s="15">
        <f>L21</f>
        <v>0.1</v>
      </c>
      <c r="I7" s="16" t="e">
        <f>H7*G7*(M8/K8)/L27</f>
        <v>#VALUE!</v>
      </c>
      <c r="J7" s="75"/>
      <c r="K7" s="159"/>
      <c r="L7" s="162"/>
      <c r="M7" s="159"/>
      <c r="N7" s="169"/>
      <c r="O7" s="169"/>
      <c r="P7" s="162"/>
    </row>
    <row r="8" spans="1:18" ht="18" customHeight="1" thickBot="1" x14ac:dyDescent="0.25">
      <c r="A8" s="17"/>
      <c r="B8" s="18"/>
      <c r="C8" s="18"/>
      <c r="D8" s="18"/>
      <c r="E8" s="19"/>
      <c r="F8" s="19"/>
      <c r="G8" s="18"/>
      <c r="H8" s="18"/>
      <c r="I8" s="20"/>
      <c r="J8" s="75"/>
      <c r="K8" s="72">
        <v>4032</v>
      </c>
      <c r="L8" s="73">
        <v>36</v>
      </c>
      <c r="M8" s="53" t="s">
        <v>34</v>
      </c>
      <c r="N8" s="54" t="s">
        <v>34</v>
      </c>
      <c r="O8" s="54" t="s">
        <v>34</v>
      </c>
      <c r="P8" s="55" t="s">
        <v>34</v>
      </c>
    </row>
    <row r="9" spans="1:18" ht="18" customHeight="1" thickBot="1" x14ac:dyDescent="0.25">
      <c r="A9" s="8" t="s">
        <v>58</v>
      </c>
      <c r="B9" s="57" t="s">
        <v>32</v>
      </c>
      <c r="C9" s="103" t="s">
        <v>38</v>
      </c>
      <c r="D9" s="103"/>
      <c r="E9" s="126" t="s">
        <v>50</v>
      </c>
      <c r="F9" s="126" t="s">
        <v>46</v>
      </c>
      <c r="G9" s="126" t="s">
        <v>0</v>
      </c>
      <c r="H9" s="126" t="s">
        <v>7</v>
      </c>
      <c r="I9" s="118" t="s">
        <v>55</v>
      </c>
      <c r="J9" s="75"/>
      <c r="Q9" s="19"/>
    </row>
    <row r="10" spans="1:18" ht="18" customHeight="1" x14ac:dyDescent="0.2">
      <c r="A10" s="21" t="s">
        <v>1</v>
      </c>
      <c r="B10" s="61" t="s">
        <v>45</v>
      </c>
      <c r="C10" s="104" t="s">
        <v>45</v>
      </c>
      <c r="D10" s="104"/>
      <c r="E10" s="127"/>
      <c r="F10" s="127"/>
      <c r="G10" s="127"/>
      <c r="H10" s="127"/>
      <c r="I10" s="119"/>
      <c r="J10" s="75"/>
      <c r="K10" s="105" t="str">
        <f>CONCATENATE("Cheyenne Sustained Equivalent Performance (CSEP)
based on ",A1)</f>
        <v>Cheyenne Sustained Equivalent Performance (CSEP)
based on OPTIMIZED Benchmark System Results</v>
      </c>
      <c r="L10" s="106"/>
      <c r="M10" s="106"/>
      <c r="N10" s="106"/>
      <c r="O10" s="106"/>
      <c r="P10" s="107"/>
      <c r="Q10" s="22"/>
    </row>
    <row r="11" spans="1:18" ht="18" customHeight="1" thickBot="1" x14ac:dyDescent="0.25">
      <c r="A11" s="23" t="str">
        <f>Cheyenne!A11</f>
        <v>Full Node</v>
      </c>
      <c r="B11" s="4" t="s">
        <v>34</v>
      </c>
      <c r="C11" s="143">
        <f>Cheyenne!B11</f>
        <v>111.23</v>
      </c>
      <c r="D11" s="143"/>
      <c r="E11" s="24" t="e">
        <f>(B11/C11)</f>
        <v>#VALUE!</v>
      </c>
      <c r="F11" s="25">
        <v>1</v>
      </c>
      <c r="G11" s="63" t="e">
        <f>E11*F11</f>
        <v>#VALUE!</v>
      </c>
      <c r="H11" s="64">
        <f>L22</f>
        <v>0.1</v>
      </c>
      <c r="I11" s="65" t="e">
        <f>H11*G11*(M8/K8)/L27</f>
        <v>#VALUE!</v>
      </c>
      <c r="J11" s="75"/>
      <c r="K11" s="108"/>
      <c r="L11" s="109"/>
      <c r="M11" s="109"/>
      <c r="N11" s="109"/>
      <c r="O11" s="109"/>
      <c r="P11" s="110"/>
      <c r="Q11" s="26"/>
    </row>
    <row r="12" spans="1:18" ht="18" customHeight="1" thickBot="1" x14ac:dyDescent="0.25">
      <c r="A12" s="17"/>
      <c r="B12" s="18"/>
      <c r="C12" s="18"/>
      <c r="D12" s="18"/>
      <c r="E12" s="18"/>
      <c r="F12" s="18"/>
      <c r="G12" s="18"/>
      <c r="H12" s="18"/>
      <c r="I12" s="20"/>
      <c r="J12" s="75"/>
      <c r="K12" s="111"/>
      <c r="L12" s="112"/>
      <c r="M12" s="112"/>
      <c r="N12" s="112"/>
      <c r="O12" s="112"/>
      <c r="P12" s="113"/>
      <c r="Q12" s="27"/>
    </row>
    <row r="13" spans="1:18" ht="18" customHeight="1" thickBot="1" x14ac:dyDescent="0.25">
      <c r="A13" s="8" t="s">
        <v>3</v>
      </c>
      <c r="B13" s="57" t="s">
        <v>32</v>
      </c>
      <c r="C13" s="103" t="s">
        <v>38</v>
      </c>
      <c r="D13" s="103"/>
      <c r="E13" s="126" t="s">
        <v>50</v>
      </c>
      <c r="F13" s="126" t="s">
        <v>46</v>
      </c>
      <c r="G13" s="126" t="s">
        <v>0</v>
      </c>
      <c r="H13" s="126" t="s">
        <v>7</v>
      </c>
      <c r="I13" s="118" t="s">
        <v>55</v>
      </c>
      <c r="K13" s="114" t="s">
        <v>81</v>
      </c>
      <c r="L13" s="115"/>
      <c r="M13" s="120" t="s">
        <v>82</v>
      </c>
      <c r="N13" s="121"/>
      <c r="O13" s="114" t="s">
        <v>59</v>
      </c>
      <c r="P13" s="115"/>
    </row>
    <row r="14" spans="1:18" ht="18" customHeight="1" thickBot="1" x14ac:dyDescent="0.25">
      <c r="A14" s="9" t="s">
        <v>1</v>
      </c>
      <c r="B14" s="56" t="s">
        <v>43</v>
      </c>
      <c r="C14" s="145" t="s">
        <v>43</v>
      </c>
      <c r="D14" s="145"/>
      <c r="E14" s="128"/>
      <c r="F14" s="128"/>
      <c r="G14" s="128"/>
      <c r="H14" s="128"/>
      <c r="I14" s="125"/>
      <c r="K14" s="122" t="e">
        <f>SUM(I23,I7,I11,I15,I19)</f>
        <v>#VALUE!</v>
      </c>
      <c r="L14" s="123"/>
      <c r="M14" s="124" t="e">
        <f>SUM(I32,I37)</f>
        <v>#VALUE!</v>
      </c>
      <c r="N14" s="117"/>
      <c r="O14" s="116" t="e">
        <f>SUM(K14,M14)</f>
        <v>#VALUE!</v>
      </c>
      <c r="P14" s="117"/>
      <c r="Q14" s="28"/>
    </row>
    <row r="15" spans="1:18" ht="18" customHeight="1" thickBot="1" x14ac:dyDescent="0.25">
      <c r="A15" s="11" t="str">
        <f>Cheyenne!A15</f>
        <v>Full Node</v>
      </c>
      <c r="B15" s="5" t="s">
        <v>34</v>
      </c>
      <c r="C15" s="143">
        <f>Cheyenne!B15</f>
        <v>833808.26</v>
      </c>
      <c r="D15" s="143"/>
      <c r="E15" s="12" t="e">
        <f>(B15/C15)</f>
        <v>#VALUE!</v>
      </c>
      <c r="F15" s="13">
        <v>1</v>
      </c>
      <c r="G15" s="14" t="e">
        <f>E15*F15</f>
        <v>#VALUE!</v>
      </c>
      <c r="H15" s="15">
        <f>L23</f>
        <v>0.1</v>
      </c>
      <c r="I15" s="16" t="e">
        <f>H15*G15*(M8/K8)/L27</f>
        <v>#VALUE!</v>
      </c>
      <c r="K15" s="165" t="s">
        <v>83</v>
      </c>
      <c r="L15" s="168" t="e">
        <f>K14/O14</f>
        <v>#VALUE!</v>
      </c>
      <c r="M15" s="171" t="s">
        <v>84</v>
      </c>
      <c r="N15" s="168" t="e">
        <f>M14/O14</f>
        <v>#VALUE!</v>
      </c>
      <c r="O15" s="174" t="s">
        <v>74</v>
      </c>
      <c r="P15" s="175" t="e">
        <f>L15+N15</f>
        <v>#VALUE!</v>
      </c>
      <c r="Q15" s="29"/>
    </row>
    <row r="16" spans="1:18" ht="18" customHeight="1" thickBot="1" x14ac:dyDescent="0.25">
      <c r="A16" s="17"/>
      <c r="B16" s="18"/>
      <c r="C16" s="18"/>
      <c r="D16" s="18"/>
      <c r="E16" s="18"/>
      <c r="F16" s="18"/>
      <c r="G16" s="18"/>
      <c r="H16" s="18"/>
      <c r="I16" s="20"/>
      <c r="K16" s="166"/>
      <c r="L16" s="169"/>
      <c r="M16" s="172"/>
      <c r="N16" s="169"/>
      <c r="O16" s="169"/>
      <c r="P16" s="162"/>
      <c r="Q16" s="76"/>
    </row>
    <row r="17" spans="1:17" ht="18" customHeight="1" thickBot="1" x14ac:dyDescent="0.25">
      <c r="A17" s="8" t="s">
        <v>41</v>
      </c>
      <c r="B17" s="57" t="s">
        <v>32</v>
      </c>
      <c r="C17" s="103" t="s">
        <v>38</v>
      </c>
      <c r="D17" s="103"/>
      <c r="E17" s="126" t="s">
        <v>50</v>
      </c>
      <c r="F17" s="126" t="s">
        <v>46</v>
      </c>
      <c r="G17" s="126" t="s">
        <v>0</v>
      </c>
      <c r="H17" s="126" t="s">
        <v>7</v>
      </c>
      <c r="I17" s="118" t="s">
        <v>55</v>
      </c>
      <c r="K17" s="167"/>
      <c r="L17" s="170"/>
      <c r="M17" s="173"/>
      <c r="N17" s="170"/>
      <c r="O17" s="170"/>
      <c r="P17" s="176"/>
      <c r="Q17" s="76"/>
    </row>
    <row r="18" spans="1:17" ht="18" customHeight="1" thickBot="1" x14ac:dyDescent="0.25">
      <c r="A18" s="9" t="s">
        <v>1</v>
      </c>
      <c r="B18" s="56" t="s">
        <v>44</v>
      </c>
      <c r="C18" s="145" t="s">
        <v>44</v>
      </c>
      <c r="D18" s="145"/>
      <c r="E18" s="128"/>
      <c r="F18" s="128"/>
      <c r="G18" s="128"/>
      <c r="H18" s="128"/>
      <c r="I18" s="125"/>
      <c r="Q18" s="76"/>
    </row>
    <row r="19" spans="1:17" ht="18" customHeight="1" thickBot="1" x14ac:dyDescent="0.25">
      <c r="A19" s="11" t="str">
        <f>Cheyenne!A19</f>
        <v>Full Node</v>
      </c>
      <c r="B19" s="5" t="s">
        <v>34</v>
      </c>
      <c r="C19" s="143">
        <f>Cheyenne!B19</f>
        <v>1981856.41</v>
      </c>
      <c r="D19" s="143"/>
      <c r="E19" s="12" t="e">
        <f>(B19/C19)</f>
        <v>#VALUE!</v>
      </c>
      <c r="F19" s="13">
        <v>1</v>
      </c>
      <c r="G19" s="14" t="e">
        <f>E19*F19</f>
        <v>#VALUE!</v>
      </c>
      <c r="H19" s="15">
        <f>L24</f>
        <v>0.1</v>
      </c>
      <c r="I19" s="16" t="e">
        <f>H19*G19*(M8/K8)/L27</f>
        <v>#VALUE!</v>
      </c>
      <c r="K19" s="151" t="s">
        <v>65</v>
      </c>
      <c r="L19" s="152"/>
      <c r="M19" s="151" t="s">
        <v>66</v>
      </c>
      <c r="N19" s="153"/>
      <c r="O19" s="151" t="s">
        <v>67</v>
      </c>
      <c r="P19" s="152"/>
      <c r="Q19" s="76"/>
    </row>
    <row r="20" spans="1:17" ht="18" customHeight="1" thickBot="1" x14ac:dyDescent="0.25">
      <c r="A20" s="17"/>
      <c r="B20" s="18"/>
      <c r="C20" s="18"/>
      <c r="D20" s="18"/>
      <c r="E20" s="18"/>
      <c r="F20" s="18"/>
      <c r="G20" s="18"/>
      <c r="H20" s="18"/>
      <c r="I20" s="20"/>
      <c r="K20" s="66" t="s">
        <v>32</v>
      </c>
      <c r="L20" s="67" t="s">
        <v>46</v>
      </c>
      <c r="M20" s="66" t="s">
        <v>32</v>
      </c>
      <c r="N20" s="68" t="s">
        <v>46</v>
      </c>
      <c r="O20" s="66" t="s">
        <v>73</v>
      </c>
      <c r="P20" s="67" t="s">
        <v>46</v>
      </c>
      <c r="Q20" s="76"/>
    </row>
    <row r="21" spans="1:17" ht="18" customHeight="1" x14ac:dyDescent="0.2">
      <c r="A21" s="30" t="s">
        <v>6</v>
      </c>
      <c r="B21" s="57" t="s">
        <v>32</v>
      </c>
      <c r="C21" s="103" t="s">
        <v>38</v>
      </c>
      <c r="D21" s="103"/>
      <c r="E21" s="126" t="s">
        <v>56</v>
      </c>
      <c r="F21" s="126" t="s">
        <v>46</v>
      </c>
      <c r="G21" s="126" t="s">
        <v>0</v>
      </c>
      <c r="H21" s="126" t="s">
        <v>7</v>
      </c>
      <c r="I21" s="118" t="s">
        <v>55</v>
      </c>
      <c r="K21" s="50" t="s">
        <v>39</v>
      </c>
      <c r="L21" s="46">
        <v>0.1</v>
      </c>
      <c r="M21" s="52" t="s">
        <v>57</v>
      </c>
      <c r="N21" s="48">
        <v>0.1</v>
      </c>
      <c r="O21" s="157" t="s">
        <v>68</v>
      </c>
      <c r="P21" s="160">
        <f>L27</f>
        <v>0.8</v>
      </c>
      <c r="Q21" s="76"/>
    </row>
    <row r="22" spans="1:17" ht="18" customHeight="1" x14ac:dyDescent="0.2">
      <c r="A22" s="21" t="s">
        <v>1</v>
      </c>
      <c r="B22" s="61" t="s">
        <v>2</v>
      </c>
      <c r="C22" s="104" t="s">
        <v>2</v>
      </c>
      <c r="D22" s="104"/>
      <c r="E22" s="127"/>
      <c r="F22" s="127"/>
      <c r="G22" s="127"/>
      <c r="H22" s="127"/>
      <c r="I22" s="119"/>
      <c r="K22" s="50" t="s">
        <v>40</v>
      </c>
      <c r="L22" s="46">
        <v>0.1</v>
      </c>
      <c r="M22" s="50" t="s">
        <v>70</v>
      </c>
      <c r="N22" s="48">
        <v>0.1</v>
      </c>
      <c r="O22" s="158"/>
      <c r="P22" s="161"/>
      <c r="Q22" s="76"/>
    </row>
    <row r="23" spans="1:17" ht="18" customHeight="1" x14ac:dyDescent="0.2">
      <c r="A23" s="36">
        <f>Cheyenne!A23</f>
        <v>576</v>
      </c>
      <c r="B23" s="3" t="s">
        <v>34</v>
      </c>
      <c r="C23" s="146">
        <f>Cheyenne!B23</f>
        <v>30.035720000000001</v>
      </c>
      <c r="D23" s="146"/>
      <c r="E23" s="26" t="e">
        <f>C23/B23</f>
        <v>#VALUE!</v>
      </c>
      <c r="F23" s="37">
        <v>0.2</v>
      </c>
      <c r="G23" s="131" t="e">
        <f>SUM(E23*F23,E24*F24,E25*F25,E26*F26,E27*F27)</f>
        <v>#VALUE!</v>
      </c>
      <c r="H23" s="133">
        <f>L25</f>
        <v>0.4</v>
      </c>
      <c r="I23" s="135" t="e">
        <f>H23*G23*(M8*N8)/(K8*L8)/L27</f>
        <v>#VALUE!</v>
      </c>
      <c r="K23" s="50" t="s">
        <v>36</v>
      </c>
      <c r="L23" s="46">
        <v>0.1</v>
      </c>
      <c r="M23" s="50"/>
      <c r="N23" s="48"/>
      <c r="O23" s="159"/>
      <c r="P23" s="162"/>
      <c r="Q23" s="35"/>
    </row>
    <row r="24" spans="1:17" ht="18" customHeight="1" x14ac:dyDescent="0.2">
      <c r="A24" s="36">
        <f>Cheyenne!A24</f>
        <v>1728</v>
      </c>
      <c r="B24" s="3" t="s">
        <v>34</v>
      </c>
      <c r="C24" s="146">
        <f>Cheyenne!B24</f>
        <v>10.08065</v>
      </c>
      <c r="D24" s="146"/>
      <c r="E24" s="26" t="e">
        <f>C24/B24</f>
        <v>#VALUE!</v>
      </c>
      <c r="F24" s="37">
        <v>0.2</v>
      </c>
      <c r="G24" s="131"/>
      <c r="H24" s="133"/>
      <c r="I24" s="135"/>
      <c r="K24" s="50" t="s">
        <v>41</v>
      </c>
      <c r="L24" s="46">
        <v>0.1</v>
      </c>
      <c r="M24" s="50"/>
      <c r="N24" s="48"/>
      <c r="O24" s="157" t="s">
        <v>69</v>
      </c>
      <c r="P24" s="160">
        <f>N27</f>
        <v>0.2</v>
      </c>
    </row>
    <row r="25" spans="1:17" ht="18" customHeight="1" x14ac:dyDescent="0.2">
      <c r="A25" s="36">
        <f>Cheyenne!A25</f>
        <v>3456</v>
      </c>
      <c r="B25" s="3" t="s">
        <v>34</v>
      </c>
      <c r="C25" s="146">
        <f>Cheyenne!B25</f>
        <v>5.2400900000000004</v>
      </c>
      <c r="D25" s="146"/>
      <c r="E25" s="26" t="e">
        <f>C25/B25</f>
        <v>#VALUE!</v>
      </c>
      <c r="F25" s="37">
        <v>0.2</v>
      </c>
      <c r="G25" s="131"/>
      <c r="H25" s="133"/>
      <c r="I25" s="135"/>
      <c r="J25" s="75"/>
      <c r="K25" s="50" t="s">
        <v>35</v>
      </c>
      <c r="L25" s="46">
        <v>0.4</v>
      </c>
      <c r="M25" s="50"/>
      <c r="N25" s="48"/>
      <c r="O25" s="158"/>
      <c r="P25" s="162"/>
    </row>
    <row r="26" spans="1:17" ht="18" customHeight="1" thickBot="1" x14ac:dyDescent="0.25">
      <c r="A26" s="36">
        <f>Cheyenne!A26</f>
        <v>6912</v>
      </c>
      <c r="B26" s="3" t="s">
        <v>34</v>
      </c>
      <c r="C26" s="146">
        <f>Cheyenne!B26</f>
        <v>2.7835899999999998</v>
      </c>
      <c r="D26" s="146"/>
      <c r="E26" s="26" t="e">
        <f>C26/B26</f>
        <v>#VALUE!</v>
      </c>
      <c r="F26" s="37">
        <v>0.2</v>
      </c>
      <c r="G26" s="131"/>
      <c r="H26" s="133"/>
      <c r="I26" s="135"/>
      <c r="J26" s="75"/>
      <c r="K26" s="51"/>
      <c r="L26" s="47"/>
      <c r="M26" s="51"/>
      <c r="N26" s="49"/>
      <c r="O26" s="163"/>
      <c r="P26" s="164"/>
    </row>
    <row r="27" spans="1:17" ht="18" customHeight="1" thickBot="1" x14ac:dyDescent="0.25">
      <c r="A27" s="23">
        <f>Cheyenne!A27</f>
        <v>11520</v>
      </c>
      <c r="B27" s="4" t="s">
        <v>34</v>
      </c>
      <c r="C27" s="144">
        <f>Cheyenne!B27</f>
        <v>1.76776</v>
      </c>
      <c r="D27" s="144"/>
      <c r="E27" s="24" t="e">
        <f>C27/B27</f>
        <v>#VALUE!</v>
      </c>
      <c r="F27" s="25">
        <v>0.2</v>
      </c>
      <c r="G27" s="132"/>
      <c r="H27" s="134"/>
      <c r="I27" s="136"/>
      <c r="K27" s="69" t="s">
        <v>37</v>
      </c>
      <c r="L27" s="70">
        <f>SUM(L21:L25)</f>
        <v>0.8</v>
      </c>
      <c r="M27" s="69" t="s">
        <v>37</v>
      </c>
      <c r="N27" s="71">
        <f>SUM(N21:N25)</f>
        <v>0.2</v>
      </c>
      <c r="O27" s="69" t="s">
        <v>37</v>
      </c>
      <c r="P27" s="70">
        <f>P21+P24</f>
        <v>1</v>
      </c>
    </row>
    <row r="28" spans="1:17" ht="18" customHeight="1" thickBot="1" x14ac:dyDescent="0.25">
      <c r="L28" s="74"/>
      <c r="M28" s="74"/>
      <c r="N28" s="74"/>
      <c r="O28" s="74"/>
      <c r="P28" s="74"/>
    </row>
    <row r="29" spans="1:17" ht="18" customHeight="1" thickBot="1" x14ac:dyDescent="0.3">
      <c r="A29" s="139" t="s">
        <v>72</v>
      </c>
      <c r="B29" s="140"/>
      <c r="C29" s="140"/>
      <c r="D29" s="140"/>
      <c r="E29" s="140"/>
      <c r="F29" s="140"/>
      <c r="G29" s="140"/>
      <c r="H29" s="140"/>
      <c r="I29" s="141"/>
    </row>
    <row r="30" spans="1:17" ht="18" customHeight="1" x14ac:dyDescent="0.2">
      <c r="A30" s="30" t="s">
        <v>57</v>
      </c>
      <c r="B30" s="57" t="s">
        <v>32</v>
      </c>
      <c r="C30" s="103" t="s">
        <v>38</v>
      </c>
      <c r="D30" s="103"/>
      <c r="E30" s="126" t="s">
        <v>47</v>
      </c>
      <c r="F30" s="126" t="s">
        <v>46</v>
      </c>
      <c r="G30" s="126" t="s">
        <v>0</v>
      </c>
      <c r="H30" s="126" t="s">
        <v>7</v>
      </c>
      <c r="I30" s="118" t="s">
        <v>55</v>
      </c>
    </row>
    <row r="31" spans="1:17" ht="18" customHeight="1" x14ac:dyDescent="0.2">
      <c r="A31" s="9" t="s">
        <v>75</v>
      </c>
      <c r="B31" s="56" t="s">
        <v>2</v>
      </c>
      <c r="C31" s="56" t="s">
        <v>49</v>
      </c>
      <c r="D31" s="56" t="s">
        <v>2</v>
      </c>
      <c r="E31" s="128"/>
      <c r="F31" s="148"/>
      <c r="G31" s="128"/>
      <c r="H31" s="128"/>
      <c r="I31" s="125"/>
    </row>
    <row r="32" spans="1:17" ht="18" customHeight="1" thickBot="1" x14ac:dyDescent="0.25">
      <c r="A32" s="11" t="s">
        <v>60</v>
      </c>
      <c r="B32" s="5" t="s">
        <v>34</v>
      </c>
      <c r="C32" s="38">
        <f>Cheyenne!B32</f>
        <v>36</v>
      </c>
      <c r="D32" s="39">
        <f>Cheyenne!C32</f>
        <v>296.17</v>
      </c>
      <c r="E32" s="12" t="e">
        <f>D32/B32</f>
        <v>#VALUE!</v>
      </c>
      <c r="F32" s="13">
        <v>1</v>
      </c>
      <c r="G32" s="38" t="e">
        <f>F32*E32</f>
        <v>#VALUE!</v>
      </c>
      <c r="H32" s="15">
        <f>N21</f>
        <v>0.1</v>
      </c>
      <c r="I32" s="16" t="e">
        <f>H32*G32*O8/K8</f>
        <v>#VALUE!</v>
      </c>
    </row>
    <row r="33" spans="1:9" ht="18" customHeight="1" thickBot="1" x14ac:dyDescent="0.25">
      <c r="A33" s="17"/>
      <c r="B33" s="18"/>
      <c r="C33" s="18"/>
      <c r="D33" s="18"/>
      <c r="E33" s="18"/>
      <c r="F33" s="18"/>
      <c r="G33" s="18"/>
      <c r="H33" s="18"/>
      <c r="I33" s="20"/>
    </row>
    <row r="34" spans="1:9" ht="18" customHeight="1" x14ac:dyDescent="0.2">
      <c r="A34" s="8" t="s">
        <v>70</v>
      </c>
      <c r="B34" s="40"/>
      <c r="C34" s="103" t="s">
        <v>38</v>
      </c>
      <c r="D34" s="103"/>
      <c r="E34" s="126" t="s">
        <v>47</v>
      </c>
      <c r="F34" s="126" t="s">
        <v>46</v>
      </c>
      <c r="G34" s="126" t="s">
        <v>0</v>
      </c>
      <c r="H34" s="126" t="s">
        <v>42</v>
      </c>
      <c r="I34" s="118" t="s">
        <v>55</v>
      </c>
    </row>
    <row r="35" spans="1:9" ht="18" customHeight="1" x14ac:dyDescent="0.2">
      <c r="A35" s="41" t="s">
        <v>5</v>
      </c>
      <c r="B35" s="56" t="s">
        <v>32</v>
      </c>
      <c r="C35" s="145"/>
      <c r="D35" s="145"/>
      <c r="E35" s="128"/>
      <c r="F35" s="128"/>
      <c r="G35" s="128"/>
      <c r="H35" s="128"/>
      <c r="I35" s="125"/>
    </row>
    <row r="36" spans="1:9" ht="18" customHeight="1" x14ac:dyDescent="0.2">
      <c r="A36" s="9" t="s">
        <v>75</v>
      </c>
      <c r="B36" s="56" t="s">
        <v>53</v>
      </c>
      <c r="C36" s="42" t="s">
        <v>49</v>
      </c>
      <c r="D36" s="42" t="s">
        <v>2</v>
      </c>
      <c r="E36" s="128"/>
      <c r="F36" s="128"/>
      <c r="G36" s="128"/>
      <c r="H36" s="127"/>
      <c r="I36" s="119"/>
    </row>
    <row r="37" spans="1:9" ht="18" customHeight="1" x14ac:dyDescent="0.2">
      <c r="A37" s="31">
        <v>24</v>
      </c>
      <c r="B37" s="2" t="s">
        <v>34</v>
      </c>
      <c r="C37" s="32">
        <f>Cheyenne!B37</f>
        <v>2844</v>
      </c>
      <c r="D37" s="62">
        <f>Cheyenne!C37</f>
        <v>74.364649999999997</v>
      </c>
      <c r="E37" s="33" t="e">
        <f>D37/B37</f>
        <v>#VALUE!</v>
      </c>
      <c r="F37" s="34">
        <v>0.25</v>
      </c>
      <c r="G37" s="149" t="e">
        <f>SUM(E37*F37,E38*F38,E39*F39)</f>
        <v>#VALUE!</v>
      </c>
      <c r="H37" s="135">
        <f>N22</f>
        <v>0.1</v>
      </c>
      <c r="I37" s="129" t="e">
        <f>H37*SUM(G37*((O8*P8)/(K8*L8)*(C38/A38)),G42*((O8*P8)/(K8*L8)*(C42/A42)),G43*(O8/K8))</f>
        <v>#VALUE!</v>
      </c>
    </row>
    <row r="38" spans="1:9" ht="18" customHeight="1" x14ac:dyDescent="0.2">
      <c r="A38" s="36">
        <v>48</v>
      </c>
      <c r="B38" s="3" t="s">
        <v>34</v>
      </c>
      <c r="C38" s="19">
        <f>Cheyenne!B38</f>
        <v>5688</v>
      </c>
      <c r="D38" s="59">
        <f>Cheyenne!C38</f>
        <v>38.07958</v>
      </c>
      <c r="E38" s="26" t="e">
        <f>D38/B38</f>
        <v>#VALUE!</v>
      </c>
      <c r="F38" s="37">
        <v>0.25</v>
      </c>
      <c r="G38" s="150"/>
      <c r="H38" s="135"/>
      <c r="I38" s="129"/>
    </row>
    <row r="39" spans="1:9" ht="18" customHeight="1" x14ac:dyDescent="0.2">
      <c r="A39" s="43">
        <v>96</v>
      </c>
      <c r="B39" s="6" t="s">
        <v>34</v>
      </c>
      <c r="C39" s="19">
        <f>Cheyenne!B39</f>
        <v>11376</v>
      </c>
      <c r="D39" s="59">
        <f>Cheyenne!C39</f>
        <v>19.975650000000002</v>
      </c>
      <c r="E39" s="26" t="e">
        <f>D39/B39</f>
        <v>#VALUE!</v>
      </c>
      <c r="F39" s="37">
        <v>0.25</v>
      </c>
      <c r="G39" s="150"/>
      <c r="H39" s="135"/>
      <c r="I39" s="129"/>
    </row>
    <row r="40" spans="1:9" ht="18" customHeight="1" x14ac:dyDescent="0.2">
      <c r="A40" s="44" t="s">
        <v>52</v>
      </c>
      <c r="B40" s="56" t="s">
        <v>32</v>
      </c>
      <c r="C40" s="142"/>
      <c r="D40" s="142"/>
      <c r="E40" s="147" t="s">
        <v>47</v>
      </c>
      <c r="F40" s="147" t="s">
        <v>46</v>
      </c>
      <c r="G40" s="137" t="s">
        <v>54</v>
      </c>
      <c r="H40" s="135"/>
      <c r="I40" s="129"/>
    </row>
    <row r="41" spans="1:9" ht="18" customHeight="1" x14ac:dyDescent="0.2">
      <c r="A41" s="9" t="s">
        <v>75</v>
      </c>
      <c r="B41" s="42" t="s">
        <v>2</v>
      </c>
      <c r="C41" s="42" t="s">
        <v>49</v>
      </c>
      <c r="D41" s="42" t="s">
        <v>2</v>
      </c>
      <c r="E41" s="128"/>
      <c r="F41" s="128"/>
      <c r="G41" s="138"/>
      <c r="H41" s="135"/>
      <c r="I41" s="129"/>
    </row>
    <row r="42" spans="1:9" ht="18" customHeight="1" x14ac:dyDescent="0.2">
      <c r="A42" s="45">
        <v>2</v>
      </c>
      <c r="B42" s="2" t="s">
        <v>34</v>
      </c>
      <c r="C42" s="32">
        <f>Cheyenne!B42</f>
        <v>150</v>
      </c>
      <c r="D42" s="62">
        <f>Cheyenne!C42</f>
        <v>192.34813</v>
      </c>
      <c r="E42" s="33" t="e">
        <f>D42/B42</f>
        <v>#VALUE!</v>
      </c>
      <c r="F42" s="34">
        <v>0.1</v>
      </c>
      <c r="G42" s="58" t="e">
        <f>E42*F42</f>
        <v>#VALUE!</v>
      </c>
      <c r="H42" s="135"/>
      <c r="I42" s="129"/>
    </row>
    <row r="43" spans="1:9" ht="18" customHeight="1" thickBot="1" x14ac:dyDescent="0.25">
      <c r="A43" s="23" t="s">
        <v>51</v>
      </c>
      <c r="B43" s="4" t="s">
        <v>34</v>
      </c>
      <c r="C43" s="10">
        <f>Cheyenne!B43</f>
        <v>36</v>
      </c>
      <c r="D43" s="60">
        <f>Cheyenne!C43</f>
        <v>723.47180000000003</v>
      </c>
      <c r="E43" s="24" t="e">
        <f>D43/B43</f>
        <v>#VALUE!</v>
      </c>
      <c r="F43" s="25">
        <v>0.15</v>
      </c>
      <c r="G43" s="77" t="e">
        <f>E43*F43</f>
        <v>#VALUE!</v>
      </c>
      <c r="H43" s="136"/>
      <c r="I43" s="130"/>
    </row>
    <row r="47" spans="1:9" ht="16" customHeight="1" x14ac:dyDescent="0.2"/>
    <row r="52" ht="17" customHeight="1" x14ac:dyDescent="0.2"/>
    <row r="53" ht="16" customHeight="1" x14ac:dyDescent="0.2"/>
    <row r="58" ht="16" customHeight="1" x14ac:dyDescent="0.2"/>
    <row r="195" spans="1:2" x14ac:dyDescent="0.2">
      <c r="A195" s="7" t="s">
        <v>64</v>
      </c>
      <c r="B195" s="7" t="s">
        <v>63</v>
      </c>
    </row>
  </sheetData>
  <sheetProtection algorithmName="SHA-512" hashValue="rrGh5i4dBpl6j6Bvwq+zFXO7Y61/WKs20c/RTY6yx7FPZ+Qx7L/hD8QeK/iwNczvTCxRn9QMypsKy5DLLDgWKA==" saltValue="ZzYDxq4DE7POXOBr/1/W4A==" spinCount="100000" sheet="1" objects="1" scenarios="1"/>
  <mergeCells count="97">
    <mergeCell ref="I37:I43"/>
    <mergeCell ref="C40:D40"/>
    <mergeCell ref="E40:E41"/>
    <mergeCell ref="F40:F41"/>
    <mergeCell ref="G40:G41"/>
    <mergeCell ref="E34:E36"/>
    <mergeCell ref="F34:F36"/>
    <mergeCell ref="G34:G36"/>
    <mergeCell ref="H34:H36"/>
    <mergeCell ref="G37:G39"/>
    <mergeCell ref="H37:H43"/>
    <mergeCell ref="I23:I27"/>
    <mergeCell ref="C24:D24"/>
    <mergeCell ref="O24:O26"/>
    <mergeCell ref="P24:P26"/>
    <mergeCell ref="I34:I36"/>
    <mergeCell ref="C25:D25"/>
    <mergeCell ref="C26:D26"/>
    <mergeCell ref="C27:D27"/>
    <mergeCell ref="A29:I29"/>
    <mergeCell ref="C30:D30"/>
    <mergeCell ref="E30:E31"/>
    <mergeCell ref="F30:F31"/>
    <mergeCell ref="G30:G31"/>
    <mergeCell ref="H30:H31"/>
    <mergeCell ref="I30:I31"/>
    <mergeCell ref="C34:D35"/>
    <mergeCell ref="C19:D19"/>
    <mergeCell ref="K19:L19"/>
    <mergeCell ref="M19:N19"/>
    <mergeCell ref="O19:P19"/>
    <mergeCell ref="C21:D21"/>
    <mergeCell ref="E21:E22"/>
    <mergeCell ref="F21:F22"/>
    <mergeCell ref="G21:G22"/>
    <mergeCell ref="H21:H22"/>
    <mergeCell ref="I21:I22"/>
    <mergeCell ref="O21:O23"/>
    <mergeCell ref="P21:P23"/>
    <mergeCell ref="C22:D22"/>
    <mergeCell ref="C23:D23"/>
    <mergeCell ref="G23:G27"/>
    <mergeCell ref="H23:H27"/>
    <mergeCell ref="P15:P17"/>
    <mergeCell ref="C17:D17"/>
    <mergeCell ref="E17:E18"/>
    <mergeCell ref="F17:F18"/>
    <mergeCell ref="G17:G18"/>
    <mergeCell ref="H17:H18"/>
    <mergeCell ref="I17:I18"/>
    <mergeCell ref="C18:D18"/>
    <mergeCell ref="C15:D15"/>
    <mergeCell ref="K15:K17"/>
    <mergeCell ref="L15:L17"/>
    <mergeCell ref="M15:M17"/>
    <mergeCell ref="N15:N17"/>
    <mergeCell ref="O15:O17"/>
    <mergeCell ref="I13:I14"/>
    <mergeCell ref="K13:L13"/>
    <mergeCell ref="M13:N13"/>
    <mergeCell ref="O13:P13"/>
    <mergeCell ref="C14:D14"/>
    <mergeCell ref="K14:L14"/>
    <mergeCell ref="M14:N14"/>
    <mergeCell ref="O14:P14"/>
    <mergeCell ref="C13:D13"/>
    <mergeCell ref="E13:E14"/>
    <mergeCell ref="F13:F14"/>
    <mergeCell ref="G13:G14"/>
    <mergeCell ref="H13:H14"/>
    <mergeCell ref="H9:H10"/>
    <mergeCell ref="I9:I10"/>
    <mergeCell ref="C10:D10"/>
    <mergeCell ref="K10:P12"/>
    <mergeCell ref="C11:D11"/>
    <mergeCell ref="G9:G10"/>
    <mergeCell ref="C6:D6"/>
    <mergeCell ref="C7:D7"/>
    <mergeCell ref="C9:D9"/>
    <mergeCell ref="E9:E10"/>
    <mergeCell ref="F9:F10"/>
    <mergeCell ref="P5:P7"/>
    <mergeCell ref="A1:P1"/>
    <mergeCell ref="A4:I4"/>
    <mergeCell ref="K4:L4"/>
    <mergeCell ref="M4:P4"/>
    <mergeCell ref="C5:D5"/>
    <mergeCell ref="E5:E6"/>
    <mergeCell ref="F5:F6"/>
    <mergeCell ref="G5:G6"/>
    <mergeCell ref="H5:H6"/>
    <mergeCell ref="I5:I6"/>
    <mergeCell ref="K5:K7"/>
    <mergeCell ref="L5:L7"/>
    <mergeCell ref="M5:M7"/>
    <mergeCell ref="N5:N7"/>
    <mergeCell ref="O5:O7"/>
  </mergeCells>
  <conditionalFormatting sqref="B15 B42:C43">
    <cfRule type="cellIs" dxfId="33" priority="15" stopIfTrue="1" operator="equal">
      <formula>"enter value"</formula>
    </cfRule>
  </conditionalFormatting>
  <conditionalFormatting sqref="B11 B7 C37:C39">
    <cfRule type="cellIs" dxfId="32" priority="16" stopIfTrue="1" operator="equal">
      <formula>"enter value"</formula>
    </cfRule>
  </conditionalFormatting>
  <conditionalFormatting sqref="B19">
    <cfRule type="cellIs" dxfId="31" priority="14" stopIfTrue="1" operator="equal">
      <formula>"enter value"</formula>
    </cfRule>
  </conditionalFormatting>
  <conditionalFormatting sqref="B23">
    <cfRule type="cellIs" dxfId="30" priority="13" stopIfTrue="1" operator="equal">
      <formula>"enter value"</formula>
    </cfRule>
  </conditionalFormatting>
  <conditionalFormatting sqref="B24">
    <cfRule type="cellIs" dxfId="29" priority="12" stopIfTrue="1" operator="equal">
      <formula>"enter value"</formula>
    </cfRule>
  </conditionalFormatting>
  <conditionalFormatting sqref="B25">
    <cfRule type="cellIs" dxfId="28" priority="11" stopIfTrue="1" operator="equal">
      <formula>"enter value"</formula>
    </cfRule>
  </conditionalFormatting>
  <conditionalFormatting sqref="B26">
    <cfRule type="cellIs" dxfId="27" priority="10" stopIfTrue="1" operator="equal">
      <formula>"enter value"</formula>
    </cfRule>
  </conditionalFormatting>
  <conditionalFormatting sqref="B27">
    <cfRule type="cellIs" dxfId="26" priority="9" stopIfTrue="1" operator="equal">
      <formula>"enter value"</formula>
    </cfRule>
  </conditionalFormatting>
  <conditionalFormatting sqref="B32">
    <cfRule type="cellIs" dxfId="25" priority="8" stopIfTrue="1" operator="equal">
      <formula>"enter value"</formula>
    </cfRule>
  </conditionalFormatting>
  <conditionalFormatting sqref="B37">
    <cfRule type="cellIs" dxfId="24" priority="7" stopIfTrue="1" operator="equal">
      <formula>"enter value"</formula>
    </cfRule>
  </conditionalFormatting>
  <conditionalFormatting sqref="B38">
    <cfRule type="cellIs" dxfId="23" priority="6" stopIfTrue="1" operator="equal">
      <formula>"enter value"</formula>
    </cfRule>
  </conditionalFormatting>
  <conditionalFormatting sqref="B39">
    <cfRule type="cellIs" dxfId="22" priority="5" stopIfTrue="1" operator="equal">
      <formula>"enter value"</formula>
    </cfRule>
  </conditionalFormatting>
  <conditionalFormatting sqref="M8">
    <cfRule type="cellIs" dxfId="21" priority="4" stopIfTrue="1" operator="equal">
      <formula>"enter value"</formula>
    </cfRule>
  </conditionalFormatting>
  <conditionalFormatting sqref="N8">
    <cfRule type="cellIs" dxfId="20" priority="3" stopIfTrue="1" operator="equal">
      <formula>"enter value"</formula>
    </cfRule>
  </conditionalFormatting>
  <conditionalFormatting sqref="O8">
    <cfRule type="cellIs" dxfId="19" priority="2" stopIfTrue="1" operator="equal">
      <formula>"enter value"</formula>
    </cfRule>
  </conditionalFormatting>
  <conditionalFormatting sqref="P8">
    <cfRule type="cellIs" dxfId="18" priority="1" stopIfTrue="1" operator="equal">
      <formula>"enter value"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95"/>
  <sheetViews>
    <sheetView zoomScaleNormal="100" workbookViewId="0">
      <selection sqref="A1:P1"/>
    </sheetView>
  </sheetViews>
  <sheetFormatPr baseColWidth="10" defaultColWidth="11" defaultRowHeight="16" x14ac:dyDescent="0.2"/>
  <cols>
    <col min="1" max="1" width="20.83203125" style="7" bestFit="1" customWidth="1"/>
    <col min="2" max="9" width="15.83203125" style="7" customWidth="1"/>
    <col min="10" max="10" width="5.83203125" style="7" customWidth="1"/>
    <col min="11" max="16" width="15.83203125" style="7" customWidth="1"/>
    <col min="17" max="20" width="12.83203125" style="7" customWidth="1"/>
    <col min="21" max="21" width="12.33203125" style="7" customWidth="1"/>
    <col min="22" max="22" width="9.6640625" style="7" customWidth="1"/>
    <col min="23" max="23" width="9.33203125" style="7" customWidth="1"/>
    <col min="24" max="24" width="11" style="7"/>
    <col min="25" max="25" width="12.83203125" style="7" bestFit="1" customWidth="1"/>
    <col min="26" max="26" width="15.5" style="7" customWidth="1"/>
    <col min="27" max="16384" width="11" style="7"/>
  </cols>
  <sheetData>
    <row r="1" spans="1:18" ht="18" customHeight="1" x14ac:dyDescent="0.25">
      <c r="A1" s="154" t="s">
        <v>124</v>
      </c>
      <c r="B1" s="155"/>
      <c r="C1" s="155"/>
      <c r="D1" s="155"/>
      <c r="E1" s="155"/>
      <c r="F1" s="155"/>
      <c r="G1" s="155"/>
      <c r="H1" s="155"/>
      <c r="I1" s="155"/>
      <c r="J1" s="155"/>
      <c r="K1" s="155"/>
      <c r="L1" s="155"/>
      <c r="M1" s="155"/>
      <c r="N1" s="155"/>
      <c r="O1" s="155"/>
      <c r="P1" s="156"/>
    </row>
    <row r="2" spans="1:18" ht="18" customHeight="1" x14ac:dyDescent="0.2">
      <c r="A2" s="7" t="s">
        <v>62</v>
      </c>
      <c r="H2" s="74"/>
      <c r="I2" s="74"/>
      <c r="J2" s="75"/>
    </row>
    <row r="3" spans="1:18" ht="18" customHeight="1" thickBot="1" x14ac:dyDescent="0.25">
      <c r="J3" s="75"/>
    </row>
    <row r="4" spans="1:18" ht="18" customHeight="1" thickBot="1" x14ac:dyDescent="0.3">
      <c r="A4" s="139" t="s">
        <v>71</v>
      </c>
      <c r="B4" s="140"/>
      <c r="C4" s="140"/>
      <c r="D4" s="140"/>
      <c r="E4" s="140"/>
      <c r="F4" s="140"/>
      <c r="G4" s="140"/>
      <c r="H4" s="140"/>
      <c r="I4" s="141"/>
      <c r="J4" s="75"/>
      <c r="K4" s="100" t="s">
        <v>38</v>
      </c>
      <c r="L4" s="102"/>
      <c r="M4" s="100" t="s">
        <v>61</v>
      </c>
      <c r="N4" s="101"/>
      <c r="O4" s="101"/>
      <c r="P4" s="102"/>
    </row>
    <row r="5" spans="1:18" ht="18" customHeight="1" x14ac:dyDescent="0.2">
      <c r="A5" s="8" t="s">
        <v>39</v>
      </c>
      <c r="B5" s="57" t="s">
        <v>32</v>
      </c>
      <c r="C5" s="103" t="s">
        <v>38</v>
      </c>
      <c r="D5" s="103"/>
      <c r="E5" s="126" t="s">
        <v>50</v>
      </c>
      <c r="F5" s="126" t="s">
        <v>46</v>
      </c>
      <c r="G5" s="126" t="s">
        <v>0</v>
      </c>
      <c r="H5" s="126" t="s">
        <v>7</v>
      </c>
      <c r="I5" s="118" t="s">
        <v>55</v>
      </c>
      <c r="J5" s="75"/>
      <c r="K5" s="158" t="s">
        <v>48</v>
      </c>
      <c r="L5" s="161" t="s">
        <v>78</v>
      </c>
      <c r="M5" s="158" t="s">
        <v>76</v>
      </c>
      <c r="N5" s="177" t="s">
        <v>77</v>
      </c>
      <c r="O5" s="177" t="s">
        <v>79</v>
      </c>
      <c r="P5" s="161" t="s">
        <v>80</v>
      </c>
    </row>
    <row r="6" spans="1:18" ht="18" customHeight="1" x14ac:dyDescent="0.2">
      <c r="A6" s="9" t="s">
        <v>1</v>
      </c>
      <c r="B6" s="56" t="s">
        <v>43</v>
      </c>
      <c r="C6" s="145" t="s">
        <v>43</v>
      </c>
      <c r="D6" s="145"/>
      <c r="E6" s="128"/>
      <c r="F6" s="128"/>
      <c r="G6" s="128"/>
      <c r="H6" s="128"/>
      <c r="I6" s="125"/>
      <c r="J6" s="75"/>
      <c r="K6" s="159"/>
      <c r="L6" s="162"/>
      <c r="M6" s="159"/>
      <c r="N6" s="169"/>
      <c r="O6" s="169"/>
      <c r="P6" s="162"/>
      <c r="Q6" s="74"/>
      <c r="R6" s="74"/>
    </row>
    <row r="7" spans="1:18" ht="18" customHeight="1" thickBot="1" x14ac:dyDescent="0.25">
      <c r="A7" s="11" t="str">
        <f>Cheyenne!A7</f>
        <v>Full Node</v>
      </c>
      <c r="B7" s="5" t="s">
        <v>34</v>
      </c>
      <c r="C7" s="143">
        <f>Cheyenne!B7</f>
        <v>123485.04</v>
      </c>
      <c r="D7" s="143"/>
      <c r="E7" s="12" t="e">
        <f>(B7/C7)</f>
        <v>#VALUE!</v>
      </c>
      <c r="F7" s="13">
        <v>1</v>
      </c>
      <c r="G7" s="14" t="e">
        <f>E7*F7</f>
        <v>#VALUE!</v>
      </c>
      <c r="H7" s="15">
        <f>L21</f>
        <v>0.1</v>
      </c>
      <c r="I7" s="16" t="e">
        <f>H7*G7*(M8/K8)/L27</f>
        <v>#VALUE!</v>
      </c>
      <c r="J7" s="75"/>
      <c r="K7" s="159"/>
      <c r="L7" s="162"/>
      <c r="M7" s="159"/>
      <c r="N7" s="169"/>
      <c r="O7" s="169"/>
      <c r="P7" s="162"/>
    </row>
    <row r="8" spans="1:18" ht="18" customHeight="1" thickBot="1" x14ac:dyDescent="0.25">
      <c r="A8" s="17"/>
      <c r="B8" s="18"/>
      <c r="C8" s="18"/>
      <c r="D8" s="18"/>
      <c r="E8" s="19"/>
      <c r="F8" s="19"/>
      <c r="G8" s="18"/>
      <c r="H8" s="18"/>
      <c r="I8" s="20"/>
      <c r="J8" s="75"/>
      <c r="K8" s="72">
        <v>4032</v>
      </c>
      <c r="L8" s="73">
        <v>36</v>
      </c>
      <c r="M8" s="53" t="s">
        <v>34</v>
      </c>
      <c r="N8" s="54" t="s">
        <v>34</v>
      </c>
      <c r="O8" s="54" t="s">
        <v>34</v>
      </c>
      <c r="P8" s="55" t="s">
        <v>34</v>
      </c>
    </row>
    <row r="9" spans="1:18" ht="18" customHeight="1" thickBot="1" x14ac:dyDescent="0.25">
      <c r="A9" s="8" t="s">
        <v>58</v>
      </c>
      <c r="B9" s="57" t="s">
        <v>32</v>
      </c>
      <c r="C9" s="103" t="s">
        <v>38</v>
      </c>
      <c r="D9" s="103"/>
      <c r="E9" s="126" t="s">
        <v>50</v>
      </c>
      <c r="F9" s="126" t="s">
        <v>46</v>
      </c>
      <c r="G9" s="126" t="s">
        <v>0</v>
      </c>
      <c r="H9" s="126" t="s">
        <v>7</v>
      </c>
      <c r="I9" s="118" t="s">
        <v>55</v>
      </c>
      <c r="J9" s="75"/>
      <c r="Q9" s="19"/>
    </row>
    <row r="10" spans="1:18" ht="18" customHeight="1" x14ac:dyDescent="0.2">
      <c r="A10" s="21" t="s">
        <v>1</v>
      </c>
      <c r="B10" s="61" t="s">
        <v>45</v>
      </c>
      <c r="C10" s="104" t="s">
        <v>45</v>
      </c>
      <c r="D10" s="104"/>
      <c r="E10" s="127"/>
      <c r="F10" s="127"/>
      <c r="G10" s="127"/>
      <c r="H10" s="127"/>
      <c r="I10" s="119"/>
      <c r="J10" s="75"/>
      <c r="K10" s="105" t="str">
        <f>CONCATENATE("Cheyenne Sustained Equivalent Performance (CSEP)
based on ",A1)</f>
        <v>Cheyenne Sustained Equivalent Performance (CSEP)
based on Proposed System Benchmark Projections</v>
      </c>
      <c r="L10" s="106"/>
      <c r="M10" s="106"/>
      <c r="N10" s="106"/>
      <c r="O10" s="106"/>
      <c r="P10" s="107"/>
      <c r="Q10" s="22"/>
    </row>
    <row r="11" spans="1:18" ht="18" customHeight="1" thickBot="1" x14ac:dyDescent="0.25">
      <c r="A11" s="23" t="str">
        <f>Cheyenne!A11</f>
        <v>Full Node</v>
      </c>
      <c r="B11" s="4" t="s">
        <v>34</v>
      </c>
      <c r="C11" s="143">
        <f>Cheyenne!B11</f>
        <v>111.23</v>
      </c>
      <c r="D11" s="143"/>
      <c r="E11" s="24" t="e">
        <f>(B11/C11)</f>
        <v>#VALUE!</v>
      </c>
      <c r="F11" s="25">
        <v>1</v>
      </c>
      <c r="G11" s="63" t="e">
        <f>E11*F11</f>
        <v>#VALUE!</v>
      </c>
      <c r="H11" s="64">
        <f>L22</f>
        <v>0.1</v>
      </c>
      <c r="I11" s="65" t="e">
        <f>H11*G11*(M8/K8)/L27</f>
        <v>#VALUE!</v>
      </c>
      <c r="J11" s="75"/>
      <c r="K11" s="108"/>
      <c r="L11" s="109"/>
      <c r="M11" s="109"/>
      <c r="N11" s="109"/>
      <c r="O11" s="109"/>
      <c r="P11" s="110"/>
      <c r="Q11" s="26"/>
    </row>
    <row r="12" spans="1:18" ht="18" customHeight="1" thickBot="1" x14ac:dyDescent="0.25">
      <c r="A12" s="17"/>
      <c r="B12" s="18"/>
      <c r="C12" s="18"/>
      <c r="D12" s="18"/>
      <c r="E12" s="18"/>
      <c r="F12" s="18"/>
      <c r="G12" s="18"/>
      <c r="H12" s="18"/>
      <c r="I12" s="20"/>
      <c r="J12" s="75"/>
      <c r="K12" s="111"/>
      <c r="L12" s="112"/>
      <c r="M12" s="112"/>
      <c r="N12" s="112"/>
      <c r="O12" s="112"/>
      <c r="P12" s="113"/>
      <c r="Q12" s="27"/>
    </row>
    <row r="13" spans="1:18" ht="18" customHeight="1" thickBot="1" x14ac:dyDescent="0.25">
      <c r="A13" s="8" t="s">
        <v>3</v>
      </c>
      <c r="B13" s="57" t="s">
        <v>32</v>
      </c>
      <c r="C13" s="103" t="s">
        <v>38</v>
      </c>
      <c r="D13" s="103"/>
      <c r="E13" s="126" t="s">
        <v>50</v>
      </c>
      <c r="F13" s="126" t="s">
        <v>46</v>
      </c>
      <c r="G13" s="126" t="s">
        <v>0</v>
      </c>
      <c r="H13" s="126" t="s">
        <v>7</v>
      </c>
      <c r="I13" s="118" t="s">
        <v>55</v>
      </c>
      <c r="K13" s="114" t="s">
        <v>81</v>
      </c>
      <c r="L13" s="115"/>
      <c r="M13" s="120" t="s">
        <v>82</v>
      </c>
      <c r="N13" s="121"/>
      <c r="O13" s="114" t="s">
        <v>59</v>
      </c>
      <c r="P13" s="115"/>
    </row>
    <row r="14" spans="1:18" ht="18" customHeight="1" thickBot="1" x14ac:dyDescent="0.25">
      <c r="A14" s="9" t="s">
        <v>1</v>
      </c>
      <c r="B14" s="56" t="s">
        <v>43</v>
      </c>
      <c r="C14" s="145" t="s">
        <v>43</v>
      </c>
      <c r="D14" s="145"/>
      <c r="E14" s="128"/>
      <c r="F14" s="128"/>
      <c r="G14" s="128"/>
      <c r="H14" s="128"/>
      <c r="I14" s="125"/>
      <c r="K14" s="122" t="e">
        <f>SUM(I23,I7,I11,I15,I19)</f>
        <v>#VALUE!</v>
      </c>
      <c r="L14" s="123"/>
      <c r="M14" s="124" t="e">
        <f>SUM(I32,I37)</f>
        <v>#VALUE!</v>
      </c>
      <c r="N14" s="117"/>
      <c r="O14" s="116" t="e">
        <f>SUM(K14,M14)</f>
        <v>#VALUE!</v>
      </c>
      <c r="P14" s="117"/>
      <c r="Q14" s="28"/>
    </row>
    <row r="15" spans="1:18" ht="18" customHeight="1" thickBot="1" x14ac:dyDescent="0.25">
      <c r="A15" s="11" t="str">
        <f>Cheyenne!A15</f>
        <v>Full Node</v>
      </c>
      <c r="B15" s="5" t="s">
        <v>34</v>
      </c>
      <c r="C15" s="143">
        <f>Cheyenne!B15</f>
        <v>833808.26</v>
      </c>
      <c r="D15" s="143"/>
      <c r="E15" s="12" t="e">
        <f>(B15/C15)</f>
        <v>#VALUE!</v>
      </c>
      <c r="F15" s="13">
        <v>1</v>
      </c>
      <c r="G15" s="14" t="e">
        <f>E15*F15</f>
        <v>#VALUE!</v>
      </c>
      <c r="H15" s="15">
        <f>L23</f>
        <v>0.1</v>
      </c>
      <c r="I15" s="16" t="e">
        <f>H15*G15*(M8/K8)/L27</f>
        <v>#VALUE!</v>
      </c>
      <c r="K15" s="165" t="s">
        <v>83</v>
      </c>
      <c r="L15" s="168" t="e">
        <f>K14/O14</f>
        <v>#VALUE!</v>
      </c>
      <c r="M15" s="171" t="s">
        <v>84</v>
      </c>
      <c r="N15" s="168" t="e">
        <f>M14/O14</f>
        <v>#VALUE!</v>
      </c>
      <c r="O15" s="174" t="s">
        <v>74</v>
      </c>
      <c r="P15" s="175" t="e">
        <f>L15+N15</f>
        <v>#VALUE!</v>
      </c>
      <c r="Q15" s="29"/>
    </row>
    <row r="16" spans="1:18" ht="18" customHeight="1" thickBot="1" x14ac:dyDescent="0.25">
      <c r="A16" s="17"/>
      <c r="B16" s="18"/>
      <c r="C16" s="18"/>
      <c r="D16" s="18"/>
      <c r="E16" s="18"/>
      <c r="F16" s="18"/>
      <c r="G16" s="18"/>
      <c r="H16" s="18"/>
      <c r="I16" s="20"/>
      <c r="K16" s="166"/>
      <c r="L16" s="169"/>
      <c r="M16" s="172"/>
      <c r="N16" s="169"/>
      <c r="O16" s="169"/>
      <c r="P16" s="162"/>
      <c r="Q16" s="76"/>
    </row>
    <row r="17" spans="1:17" ht="18" customHeight="1" thickBot="1" x14ac:dyDescent="0.25">
      <c r="A17" s="8" t="s">
        <v>41</v>
      </c>
      <c r="B17" s="57" t="s">
        <v>32</v>
      </c>
      <c r="C17" s="103" t="s">
        <v>38</v>
      </c>
      <c r="D17" s="103"/>
      <c r="E17" s="126" t="s">
        <v>50</v>
      </c>
      <c r="F17" s="126" t="s">
        <v>46</v>
      </c>
      <c r="G17" s="126" t="s">
        <v>0</v>
      </c>
      <c r="H17" s="126" t="s">
        <v>7</v>
      </c>
      <c r="I17" s="118" t="s">
        <v>55</v>
      </c>
      <c r="K17" s="167"/>
      <c r="L17" s="170"/>
      <c r="M17" s="173"/>
      <c r="N17" s="170"/>
      <c r="O17" s="170"/>
      <c r="P17" s="176"/>
      <c r="Q17" s="76"/>
    </row>
    <row r="18" spans="1:17" ht="18" customHeight="1" thickBot="1" x14ac:dyDescent="0.25">
      <c r="A18" s="9" t="s">
        <v>1</v>
      </c>
      <c r="B18" s="56" t="s">
        <v>44</v>
      </c>
      <c r="C18" s="145" t="s">
        <v>44</v>
      </c>
      <c r="D18" s="145"/>
      <c r="E18" s="128"/>
      <c r="F18" s="128"/>
      <c r="G18" s="128"/>
      <c r="H18" s="128"/>
      <c r="I18" s="125"/>
      <c r="Q18" s="76"/>
    </row>
    <row r="19" spans="1:17" ht="18" customHeight="1" thickBot="1" x14ac:dyDescent="0.25">
      <c r="A19" s="11" t="str">
        <f>Cheyenne!A19</f>
        <v>Full Node</v>
      </c>
      <c r="B19" s="5" t="s">
        <v>34</v>
      </c>
      <c r="C19" s="143">
        <f>Cheyenne!B19</f>
        <v>1981856.41</v>
      </c>
      <c r="D19" s="143"/>
      <c r="E19" s="12" t="e">
        <f>(B19/C19)</f>
        <v>#VALUE!</v>
      </c>
      <c r="F19" s="13">
        <v>1</v>
      </c>
      <c r="G19" s="14" t="e">
        <f>E19*F19</f>
        <v>#VALUE!</v>
      </c>
      <c r="H19" s="15">
        <f>L24</f>
        <v>0.1</v>
      </c>
      <c r="I19" s="16" t="e">
        <f>H19*G19*(M8/K8)/L27</f>
        <v>#VALUE!</v>
      </c>
      <c r="K19" s="151" t="s">
        <v>65</v>
      </c>
      <c r="L19" s="152"/>
      <c r="M19" s="151" t="s">
        <v>66</v>
      </c>
      <c r="N19" s="153"/>
      <c r="O19" s="151" t="s">
        <v>67</v>
      </c>
      <c r="P19" s="152"/>
      <c r="Q19" s="76"/>
    </row>
    <row r="20" spans="1:17" ht="18" customHeight="1" thickBot="1" x14ac:dyDescent="0.25">
      <c r="A20" s="17"/>
      <c r="B20" s="18"/>
      <c r="C20" s="18"/>
      <c r="D20" s="18"/>
      <c r="E20" s="18"/>
      <c r="F20" s="18"/>
      <c r="G20" s="18"/>
      <c r="H20" s="18"/>
      <c r="I20" s="20"/>
      <c r="K20" s="66" t="s">
        <v>32</v>
      </c>
      <c r="L20" s="67" t="s">
        <v>46</v>
      </c>
      <c r="M20" s="66" t="s">
        <v>32</v>
      </c>
      <c r="N20" s="68" t="s">
        <v>46</v>
      </c>
      <c r="O20" s="66" t="s">
        <v>73</v>
      </c>
      <c r="P20" s="67" t="s">
        <v>46</v>
      </c>
      <c r="Q20" s="76"/>
    </row>
    <row r="21" spans="1:17" ht="18" customHeight="1" x14ac:dyDescent="0.2">
      <c r="A21" s="30" t="s">
        <v>6</v>
      </c>
      <c r="B21" s="57" t="s">
        <v>32</v>
      </c>
      <c r="C21" s="103" t="s">
        <v>38</v>
      </c>
      <c r="D21" s="103"/>
      <c r="E21" s="126" t="s">
        <v>56</v>
      </c>
      <c r="F21" s="126" t="s">
        <v>46</v>
      </c>
      <c r="G21" s="126" t="s">
        <v>0</v>
      </c>
      <c r="H21" s="126" t="s">
        <v>7</v>
      </c>
      <c r="I21" s="118" t="s">
        <v>55</v>
      </c>
      <c r="K21" s="50" t="s">
        <v>39</v>
      </c>
      <c r="L21" s="46">
        <v>0.1</v>
      </c>
      <c r="M21" s="52" t="s">
        <v>57</v>
      </c>
      <c r="N21" s="48">
        <v>0.1</v>
      </c>
      <c r="O21" s="157" t="s">
        <v>68</v>
      </c>
      <c r="P21" s="160">
        <f>L27</f>
        <v>0.8</v>
      </c>
      <c r="Q21" s="76"/>
    </row>
    <row r="22" spans="1:17" ht="18" customHeight="1" x14ac:dyDescent="0.2">
      <c r="A22" s="21" t="s">
        <v>1</v>
      </c>
      <c r="B22" s="61" t="s">
        <v>2</v>
      </c>
      <c r="C22" s="104" t="s">
        <v>2</v>
      </c>
      <c r="D22" s="104"/>
      <c r="E22" s="127"/>
      <c r="F22" s="127"/>
      <c r="G22" s="127"/>
      <c r="H22" s="127"/>
      <c r="I22" s="119"/>
      <c r="K22" s="50" t="s">
        <v>40</v>
      </c>
      <c r="L22" s="46">
        <v>0.1</v>
      </c>
      <c r="M22" s="50" t="s">
        <v>70</v>
      </c>
      <c r="N22" s="48">
        <v>0.1</v>
      </c>
      <c r="O22" s="158"/>
      <c r="P22" s="161"/>
      <c r="Q22" s="76"/>
    </row>
    <row r="23" spans="1:17" ht="18" customHeight="1" x14ac:dyDescent="0.2">
      <c r="A23" s="36">
        <f>Cheyenne!A23</f>
        <v>576</v>
      </c>
      <c r="B23" s="3" t="s">
        <v>34</v>
      </c>
      <c r="C23" s="146">
        <f>Cheyenne!B23</f>
        <v>30.035720000000001</v>
      </c>
      <c r="D23" s="146"/>
      <c r="E23" s="26" t="e">
        <f>C23/B23</f>
        <v>#VALUE!</v>
      </c>
      <c r="F23" s="37">
        <v>0.2</v>
      </c>
      <c r="G23" s="131" t="e">
        <f>SUM(E23*F23,E24*F24,E25*F25,E26*F26,E27*F27)</f>
        <v>#VALUE!</v>
      </c>
      <c r="H23" s="133">
        <f>L25</f>
        <v>0.4</v>
      </c>
      <c r="I23" s="135" t="e">
        <f>H23*G23*(M8*N8)/(K8*L8)/L27</f>
        <v>#VALUE!</v>
      </c>
      <c r="K23" s="50" t="s">
        <v>36</v>
      </c>
      <c r="L23" s="46">
        <v>0.1</v>
      </c>
      <c r="M23" s="50"/>
      <c r="N23" s="48"/>
      <c r="O23" s="159"/>
      <c r="P23" s="162"/>
      <c r="Q23" s="35"/>
    </row>
    <row r="24" spans="1:17" ht="18" customHeight="1" x14ac:dyDescent="0.2">
      <c r="A24" s="36">
        <f>Cheyenne!A24</f>
        <v>1728</v>
      </c>
      <c r="B24" s="3" t="s">
        <v>34</v>
      </c>
      <c r="C24" s="146">
        <f>Cheyenne!B24</f>
        <v>10.08065</v>
      </c>
      <c r="D24" s="146"/>
      <c r="E24" s="26" t="e">
        <f>C24/B24</f>
        <v>#VALUE!</v>
      </c>
      <c r="F24" s="37">
        <v>0.2</v>
      </c>
      <c r="G24" s="131"/>
      <c r="H24" s="133"/>
      <c r="I24" s="135"/>
      <c r="K24" s="50" t="s">
        <v>41</v>
      </c>
      <c r="L24" s="46">
        <v>0.1</v>
      </c>
      <c r="M24" s="50"/>
      <c r="N24" s="48"/>
      <c r="O24" s="157" t="s">
        <v>69</v>
      </c>
      <c r="P24" s="160">
        <f>N27</f>
        <v>0.2</v>
      </c>
    </row>
    <row r="25" spans="1:17" ht="18" customHeight="1" x14ac:dyDescent="0.2">
      <c r="A25" s="36">
        <f>Cheyenne!A25</f>
        <v>3456</v>
      </c>
      <c r="B25" s="3" t="s">
        <v>34</v>
      </c>
      <c r="C25" s="146">
        <f>Cheyenne!B25</f>
        <v>5.2400900000000004</v>
      </c>
      <c r="D25" s="146"/>
      <c r="E25" s="26" t="e">
        <f>C25/B25</f>
        <v>#VALUE!</v>
      </c>
      <c r="F25" s="37">
        <v>0.2</v>
      </c>
      <c r="G25" s="131"/>
      <c r="H25" s="133"/>
      <c r="I25" s="135"/>
      <c r="J25" s="75"/>
      <c r="K25" s="50" t="s">
        <v>35</v>
      </c>
      <c r="L25" s="46">
        <v>0.4</v>
      </c>
      <c r="M25" s="50"/>
      <c r="N25" s="48"/>
      <c r="O25" s="158"/>
      <c r="P25" s="162"/>
    </row>
    <row r="26" spans="1:17" ht="18" customHeight="1" thickBot="1" x14ac:dyDescent="0.25">
      <c r="A26" s="36">
        <f>Cheyenne!A26</f>
        <v>6912</v>
      </c>
      <c r="B26" s="3" t="s">
        <v>34</v>
      </c>
      <c r="C26" s="146">
        <f>Cheyenne!B26</f>
        <v>2.7835899999999998</v>
      </c>
      <c r="D26" s="146"/>
      <c r="E26" s="26" t="e">
        <f>C26/B26</f>
        <v>#VALUE!</v>
      </c>
      <c r="F26" s="37">
        <v>0.2</v>
      </c>
      <c r="G26" s="131"/>
      <c r="H26" s="133"/>
      <c r="I26" s="135"/>
      <c r="J26" s="75"/>
      <c r="K26" s="51"/>
      <c r="L26" s="47"/>
      <c r="M26" s="51"/>
      <c r="N26" s="49"/>
      <c r="O26" s="163"/>
      <c r="P26" s="164"/>
    </row>
    <row r="27" spans="1:17" ht="18" customHeight="1" thickBot="1" x14ac:dyDescent="0.25">
      <c r="A27" s="23">
        <f>Cheyenne!A27</f>
        <v>11520</v>
      </c>
      <c r="B27" s="4" t="s">
        <v>34</v>
      </c>
      <c r="C27" s="144">
        <f>Cheyenne!B27</f>
        <v>1.76776</v>
      </c>
      <c r="D27" s="144"/>
      <c r="E27" s="24" t="e">
        <f>C27/B27</f>
        <v>#VALUE!</v>
      </c>
      <c r="F27" s="25">
        <v>0.2</v>
      </c>
      <c r="G27" s="132"/>
      <c r="H27" s="134"/>
      <c r="I27" s="136"/>
      <c r="K27" s="69" t="s">
        <v>37</v>
      </c>
      <c r="L27" s="70">
        <f>SUM(L21:L25)</f>
        <v>0.8</v>
      </c>
      <c r="M27" s="69" t="s">
        <v>37</v>
      </c>
      <c r="N27" s="71">
        <f>SUM(N21:N25)</f>
        <v>0.2</v>
      </c>
      <c r="O27" s="69" t="s">
        <v>37</v>
      </c>
      <c r="P27" s="70">
        <f>P21+P24</f>
        <v>1</v>
      </c>
    </row>
    <row r="28" spans="1:17" ht="18" customHeight="1" thickBot="1" x14ac:dyDescent="0.25">
      <c r="L28" s="74"/>
      <c r="M28" s="74"/>
      <c r="N28" s="74"/>
      <c r="O28" s="74"/>
      <c r="P28" s="74"/>
    </row>
    <row r="29" spans="1:17" ht="18" customHeight="1" thickBot="1" x14ac:dyDescent="0.3">
      <c r="A29" s="139" t="s">
        <v>72</v>
      </c>
      <c r="B29" s="140"/>
      <c r="C29" s="140"/>
      <c r="D29" s="140"/>
      <c r="E29" s="140"/>
      <c r="F29" s="140"/>
      <c r="G29" s="140"/>
      <c r="H29" s="140"/>
      <c r="I29" s="141"/>
    </row>
    <row r="30" spans="1:17" ht="18" customHeight="1" x14ac:dyDescent="0.2">
      <c r="A30" s="30" t="s">
        <v>57</v>
      </c>
      <c r="B30" s="57" t="s">
        <v>32</v>
      </c>
      <c r="C30" s="103" t="s">
        <v>38</v>
      </c>
      <c r="D30" s="103"/>
      <c r="E30" s="126" t="s">
        <v>47</v>
      </c>
      <c r="F30" s="126" t="s">
        <v>46</v>
      </c>
      <c r="G30" s="126" t="s">
        <v>0</v>
      </c>
      <c r="H30" s="126" t="s">
        <v>7</v>
      </c>
      <c r="I30" s="118" t="s">
        <v>55</v>
      </c>
    </row>
    <row r="31" spans="1:17" ht="18" customHeight="1" x14ac:dyDescent="0.2">
      <c r="A31" s="9" t="s">
        <v>75</v>
      </c>
      <c r="B31" s="56" t="s">
        <v>2</v>
      </c>
      <c r="C31" s="56" t="s">
        <v>49</v>
      </c>
      <c r="D31" s="56" t="s">
        <v>2</v>
      </c>
      <c r="E31" s="128"/>
      <c r="F31" s="148"/>
      <c r="G31" s="128"/>
      <c r="H31" s="128"/>
      <c r="I31" s="125"/>
    </row>
    <row r="32" spans="1:17" ht="18" customHeight="1" thickBot="1" x14ac:dyDescent="0.25">
      <c r="A32" s="11" t="s">
        <v>60</v>
      </c>
      <c r="B32" s="5" t="s">
        <v>34</v>
      </c>
      <c r="C32" s="38">
        <f>Cheyenne!B32</f>
        <v>36</v>
      </c>
      <c r="D32" s="39">
        <f>Cheyenne!C32</f>
        <v>296.17</v>
      </c>
      <c r="E32" s="12" t="e">
        <f>D32/B32</f>
        <v>#VALUE!</v>
      </c>
      <c r="F32" s="13">
        <v>1</v>
      </c>
      <c r="G32" s="38" t="e">
        <f>F32*E32</f>
        <v>#VALUE!</v>
      </c>
      <c r="H32" s="15">
        <f>N21</f>
        <v>0.1</v>
      </c>
      <c r="I32" s="16" t="e">
        <f>H32*G32*O8/K8</f>
        <v>#VALUE!</v>
      </c>
    </row>
    <row r="33" spans="1:9" ht="18" customHeight="1" thickBot="1" x14ac:dyDescent="0.25">
      <c r="A33" s="17"/>
      <c r="B33" s="18"/>
      <c r="C33" s="18"/>
      <c r="D33" s="18"/>
      <c r="E33" s="18"/>
      <c r="F33" s="18"/>
      <c r="G33" s="18"/>
      <c r="H33" s="18"/>
      <c r="I33" s="20"/>
    </row>
    <row r="34" spans="1:9" ht="18" customHeight="1" x14ac:dyDescent="0.2">
      <c r="A34" s="8" t="s">
        <v>70</v>
      </c>
      <c r="B34" s="40"/>
      <c r="C34" s="103" t="s">
        <v>38</v>
      </c>
      <c r="D34" s="103"/>
      <c r="E34" s="126" t="s">
        <v>47</v>
      </c>
      <c r="F34" s="126" t="s">
        <v>46</v>
      </c>
      <c r="G34" s="126" t="s">
        <v>0</v>
      </c>
      <c r="H34" s="126" t="s">
        <v>42</v>
      </c>
      <c r="I34" s="118" t="s">
        <v>55</v>
      </c>
    </row>
    <row r="35" spans="1:9" ht="18" customHeight="1" x14ac:dyDescent="0.2">
      <c r="A35" s="41" t="s">
        <v>5</v>
      </c>
      <c r="B35" s="56" t="s">
        <v>32</v>
      </c>
      <c r="C35" s="145"/>
      <c r="D35" s="145"/>
      <c r="E35" s="128"/>
      <c r="F35" s="128"/>
      <c r="G35" s="128"/>
      <c r="H35" s="128"/>
      <c r="I35" s="125"/>
    </row>
    <row r="36" spans="1:9" ht="18" customHeight="1" x14ac:dyDescent="0.2">
      <c r="A36" s="9" t="s">
        <v>75</v>
      </c>
      <c r="B36" s="56" t="s">
        <v>53</v>
      </c>
      <c r="C36" s="42" t="s">
        <v>49</v>
      </c>
      <c r="D36" s="42" t="s">
        <v>2</v>
      </c>
      <c r="E36" s="128"/>
      <c r="F36" s="128"/>
      <c r="G36" s="128"/>
      <c r="H36" s="127"/>
      <c r="I36" s="119"/>
    </row>
    <row r="37" spans="1:9" ht="18" customHeight="1" x14ac:dyDescent="0.2">
      <c r="A37" s="31">
        <v>24</v>
      </c>
      <c r="B37" s="2" t="s">
        <v>34</v>
      </c>
      <c r="C37" s="32">
        <f>Cheyenne!B37</f>
        <v>2844</v>
      </c>
      <c r="D37" s="62">
        <f>Cheyenne!C37</f>
        <v>74.364649999999997</v>
      </c>
      <c r="E37" s="33" t="e">
        <f>D37/B37</f>
        <v>#VALUE!</v>
      </c>
      <c r="F37" s="34">
        <v>0.25</v>
      </c>
      <c r="G37" s="149" t="e">
        <f>SUM(E37*F37,E38*F38,E39*F39)</f>
        <v>#VALUE!</v>
      </c>
      <c r="H37" s="135">
        <f>N22</f>
        <v>0.1</v>
      </c>
      <c r="I37" s="129" t="e">
        <f>H37*SUM(G37*((O8*P8)/(K8*L8)*(C38/A38)),G42*((O8*P8)/(K8*L8)*(C42/A42)),G43*(O8/K8))</f>
        <v>#VALUE!</v>
      </c>
    </row>
    <row r="38" spans="1:9" ht="18" customHeight="1" x14ac:dyDescent="0.2">
      <c r="A38" s="36">
        <v>48</v>
      </c>
      <c r="B38" s="3" t="s">
        <v>34</v>
      </c>
      <c r="C38" s="19">
        <f>Cheyenne!B38</f>
        <v>5688</v>
      </c>
      <c r="D38" s="59">
        <f>Cheyenne!C38</f>
        <v>38.07958</v>
      </c>
      <c r="E38" s="26" t="e">
        <f>D38/B38</f>
        <v>#VALUE!</v>
      </c>
      <c r="F38" s="37">
        <v>0.25</v>
      </c>
      <c r="G38" s="150"/>
      <c r="H38" s="135"/>
      <c r="I38" s="129"/>
    </row>
    <row r="39" spans="1:9" ht="18" customHeight="1" x14ac:dyDescent="0.2">
      <c r="A39" s="43">
        <v>96</v>
      </c>
      <c r="B39" s="6" t="s">
        <v>34</v>
      </c>
      <c r="C39" s="19">
        <f>Cheyenne!B39</f>
        <v>11376</v>
      </c>
      <c r="D39" s="59">
        <f>Cheyenne!C39</f>
        <v>19.975650000000002</v>
      </c>
      <c r="E39" s="26" t="e">
        <f>D39/B39</f>
        <v>#VALUE!</v>
      </c>
      <c r="F39" s="37">
        <v>0.25</v>
      </c>
      <c r="G39" s="150"/>
      <c r="H39" s="135"/>
      <c r="I39" s="129"/>
    </row>
    <row r="40" spans="1:9" ht="18" customHeight="1" x14ac:dyDescent="0.2">
      <c r="A40" s="44" t="s">
        <v>52</v>
      </c>
      <c r="B40" s="56" t="s">
        <v>32</v>
      </c>
      <c r="C40" s="142"/>
      <c r="D40" s="142"/>
      <c r="E40" s="147" t="s">
        <v>47</v>
      </c>
      <c r="F40" s="147" t="s">
        <v>46</v>
      </c>
      <c r="G40" s="137" t="s">
        <v>54</v>
      </c>
      <c r="H40" s="135"/>
      <c r="I40" s="129"/>
    </row>
    <row r="41" spans="1:9" ht="18" customHeight="1" x14ac:dyDescent="0.2">
      <c r="A41" s="9" t="s">
        <v>75</v>
      </c>
      <c r="B41" s="42" t="s">
        <v>2</v>
      </c>
      <c r="C41" s="42" t="s">
        <v>49</v>
      </c>
      <c r="D41" s="42" t="s">
        <v>2</v>
      </c>
      <c r="E41" s="128"/>
      <c r="F41" s="128"/>
      <c r="G41" s="138"/>
      <c r="H41" s="135"/>
      <c r="I41" s="129"/>
    </row>
    <row r="42" spans="1:9" ht="18" customHeight="1" x14ac:dyDescent="0.2">
      <c r="A42" s="45">
        <v>2</v>
      </c>
      <c r="B42" s="2" t="s">
        <v>34</v>
      </c>
      <c r="C42" s="32">
        <f>Cheyenne!B42</f>
        <v>150</v>
      </c>
      <c r="D42" s="62">
        <f>Cheyenne!C42</f>
        <v>192.34813</v>
      </c>
      <c r="E42" s="33" t="e">
        <f>D42/B42</f>
        <v>#VALUE!</v>
      </c>
      <c r="F42" s="34">
        <v>0.1</v>
      </c>
      <c r="G42" s="58" t="e">
        <f>E42*F42</f>
        <v>#VALUE!</v>
      </c>
      <c r="H42" s="135"/>
      <c r="I42" s="129"/>
    </row>
    <row r="43" spans="1:9" ht="18" customHeight="1" thickBot="1" x14ac:dyDescent="0.25">
      <c r="A43" s="23" t="s">
        <v>51</v>
      </c>
      <c r="B43" s="4" t="s">
        <v>34</v>
      </c>
      <c r="C43" s="10">
        <f>Cheyenne!B43</f>
        <v>36</v>
      </c>
      <c r="D43" s="60">
        <f>Cheyenne!C43</f>
        <v>723.47180000000003</v>
      </c>
      <c r="E43" s="24" t="e">
        <f>D43/B43</f>
        <v>#VALUE!</v>
      </c>
      <c r="F43" s="25">
        <v>0.15</v>
      </c>
      <c r="G43" s="77" t="e">
        <f>E43*F43</f>
        <v>#VALUE!</v>
      </c>
      <c r="H43" s="136"/>
      <c r="I43" s="130"/>
    </row>
    <row r="47" spans="1:9" ht="16" customHeight="1" x14ac:dyDescent="0.2"/>
    <row r="52" ht="17" customHeight="1" x14ac:dyDescent="0.2"/>
    <row r="53" ht="16" customHeight="1" x14ac:dyDescent="0.2"/>
    <row r="58" ht="16" customHeight="1" x14ac:dyDescent="0.2"/>
    <row r="195" spans="1:2" x14ac:dyDescent="0.2">
      <c r="A195" s="7" t="s">
        <v>64</v>
      </c>
      <c r="B195" s="7" t="s">
        <v>63</v>
      </c>
    </row>
  </sheetData>
  <sheetProtection algorithmName="SHA-512" hashValue="uPEIZNRH8WfszF5G3XGSU92JeDe7qxwr34XSudhYmGOsmnNrESckvZNuuOeSnYYYkfpKzuJlhNiipi88/mN1wA==" saltValue="1YBy6tU5neMXDZMQWIyCVg==" spinCount="100000" sheet="1" objects="1" scenarios="1"/>
  <mergeCells count="97">
    <mergeCell ref="I37:I43"/>
    <mergeCell ref="C40:D40"/>
    <mergeCell ref="E40:E41"/>
    <mergeCell ref="F40:F41"/>
    <mergeCell ref="G40:G41"/>
    <mergeCell ref="E34:E36"/>
    <mergeCell ref="F34:F36"/>
    <mergeCell ref="G34:G36"/>
    <mergeCell ref="H34:H36"/>
    <mergeCell ref="G37:G39"/>
    <mergeCell ref="H37:H43"/>
    <mergeCell ref="I23:I27"/>
    <mergeCell ref="C24:D24"/>
    <mergeCell ref="O24:O26"/>
    <mergeCell ref="P24:P26"/>
    <mergeCell ref="I34:I36"/>
    <mergeCell ref="C25:D25"/>
    <mergeCell ref="C26:D26"/>
    <mergeCell ref="C27:D27"/>
    <mergeCell ref="A29:I29"/>
    <mergeCell ref="C30:D30"/>
    <mergeCell ref="E30:E31"/>
    <mergeCell ref="F30:F31"/>
    <mergeCell ref="G30:G31"/>
    <mergeCell ref="H30:H31"/>
    <mergeCell ref="I30:I31"/>
    <mergeCell ref="C34:D35"/>
    <mergeCell ref="C19:D19"/>
    <mergeCell ref="K19:L19"/>
    <mergeCell ref="M19:N19"/>
    <mergeCell ref="O19:P19"/>
    <mergeCell ref="C21:D21"/>
    <mergeCell ref="E21:E22"/>
    <mergeCell ref="F21:F22"/>
    <mergeCell ref="G21:G22"/>
    <mergeCell ref="H21:H22"/>
    <mergeCell ref="I21:I22"/>
    <mergeCell ref="O21:O23"/>
    <mergeCell ref="P21:P23"/>
    <mergeCell ref="C22:D22"/>
    <mergeCell ref="C23:D23"/>
    <mergeCell ref="G23:G27"/>
    <mergeCell ref="H23:H27"/>
    <mergeCell ref="P15:P17"/>
    <mergeCell ref="C17:D17"/>
    <mergeCell ref="E17:E18"/>
    <mergeCell ref="F17:F18"/>
    <mergeCell ref="G17:G18"/>
    <mergeCell ref="H17:H18"/>
    <mergeCell ref="I17:I18"/>
    <mergeCell ref="C18:D18"/>
    <mergeCell ref="C15:D15"/>
    <mergeCell ref="K15:K17"/>
    <mergeCell ref="L15:L17"/>
    <mergeCell ref="M15:M17"/>
    <mergeCell ref="N15:N17"/>
    <mergeCell ref="O15:O17"/>
    <mergeCell ref="I13:I14"/>
    <mergeCell ref="K13:L13"/>
    <mergeCell ref="M13:N13"/>
    <mergeCell ref="O13:P13"/>
    <mergeCell ref="C14:D14"/>
    <mergeCell ref="K14:L14"/>
    <mergeCell ref="M14:N14"/>
    <mergeCell ref="O14:P14"/>
    <mergeCell ref="C13:D13"/>
    <mergeCell ref="E13:E14"/>
    <mergeCell ref="F13:F14"/>
    <mergeCell ref="G13:G14"/>
    <mergeCell ref="H13:H14"/>
    <mergeCell ref="H9:H10"/>
    <mergeCell ref="I9:I10"/>
    <mergeCell ref="C10:D10"/>
    <mergeCell ref="K10:P12"/>
    <mergeCell ref="C11:D11"/>
    <mergeCell ref="G9:G10"/>
    <mergeCell ref="C6:D6"/>
    <mergeCell ref="C7:D7"/>
    <mergeCell ref="C9:D9"/>
    <mergeCell ref="E9:E10"/>
    <mergeCell ref="F9:F10"/>
    <mergeCell ref="P5:P7"/>
    <mergeCell ref="A1:P1"/>
    <mergeCell ref="A4:I4"/>
    <mergeCell ref="K4:L4"/>
    <mergeCell ref="M4:P4"/>
    <mergeCell ref="C5:D5"/>
    <mergeCell ref="E5:E6"/>
    <mergeCell ref="F5:F6"/>
    <mergeCell ref="G5:G6"/>
    <mergeCell ref="H5:H6"/>
    <mergeCell ref="I5:I6"/>
    <mergeCell ref="K5:K7"/>
    <mergeCell ref="L5:L7"/>
    <mergeCell ref="M5:M7"/>
    <mergeCell ref="N5:N7"/>
    <mergeCell ref="O5:O7"/>
  </mergeCells>
  <conditionalFormatting sqref="B15 B42:C43">
    <cfRule type="cellIs" dxfId="17" priority="15" stopIfTrue="1" operator="equal">
      <formula>"enter value"</formula>
    </cfRule>
  </conditionalFormatting>
  <conditionalFormatting sqref="B11 B7 C37:C39">
    <cfRule type="cellIs" dxfId="16" priority="16" stopIfTrue="1" operator="equal">
      <formula>"enter value"</formula>
    </cfRule>
  </conditionalFormatting>
  <conditionalFormatting sqref="B19">
    <cfRule type="cellIs" dxfId="15" priority="14" stopIfTrue="1" operator="equal">
      <formula>"enter value"</formula>
    </cfRule>
  </conditionalFormatting>
  <conditionalFormatting sqref="B23">
    <cfRule type="cellIs" dxfId="14" priority="13" stopIfTrue="1" operator="equal">
      <formula>"enter value"</formula>
    </cfRule>
  </conditionalFormatting>
  <conditionalFormatting sqref="B24">
    <cfRule type="cellIs" dxfId="13" priority="12" stopIfTrue="1" operator="equal">
      <formula>"enter value"</formula>
    </cfRule>
  </conditionalFormatting>
  <conditionalFormatting sqref="B25">
    <cfRule type="cellIs" dxfId="12" priority="11" stopIfTrue="1" operator="equal">
      <formula>"enter value"</formula>
    </cfRule>
  </conditionalFormatting>
  <conditionalFormatting sqref="B26">
    <cfRule type="cellIs" dxfId="11" priority="10" stopIfTrue="1" operator="equal">
      <formula>"enter value"</formula>
    </cfRule>
  </conditionalFormatting>
  <conditionalFormatting sqref="B27">
    <cfRule type="cellIs" dxfId="10" priority="9" stopIfTrue="1" operator="equal">
      <formula>"enter value"</formula>
    </cfRule>
  </conditionalFormatting>
  <conditionalFormatting sqref="B32">
    <cfRule type="cellIs" dxfId="9" priority="8" stopIfTrue="1" operator="equal">
      <formula>"enter value"</formula>
    </cfRule>
  </conditionalFormatting>
  <conditionalFormatting sqref="B37">
    <cfRule type="cellIs" dxfId="8" priority="7" stopIfTrue="1" operator="equal">
      <formula>"enter value"</formula>
    </cfRule>
  </conditionalFormatting>
  <conditionalFormatting sqref="B38">
    <cfRule type="cellIs" dxfId="7" priority="6" stopIfTrue="1" operator="equal">
      <formula>"enter value"</formula>
    </cfRule>
  </conditionalFormatting>
  <conditionalFormatting sqref="B39">
    <cfRule type="cellIs" dxfId="6" priority="5" stopIfTrue="1" operator="equal">
      <formula>"enter value"</formula>
    </cfRule>
  </conditionalFormatting>
  <conditionalFormatting sqref="M8">
    <cfRule type="cellIs" dxfId="5" priority="4" stopIfTrue="1" operator="equal">
      <formula>"enter value"</formula>
    </cfRule>
  </conditionalFormatting>
  <conditionalFormatting sqref="N8">
    <cfRule type="cellIs" dxfId="4" priority="3" stopIfTrue="1" operator="equal">
      <formula>"enter value"</formula>
    </cfRule>
  </conditionalFormatting>
  <conditionalFormatting sqref="O8">
    <cfRule type="cellIs" dxfId="3" priority="2" stopIfTrue="1" operator="equal">
      <formula>"enter value"</formula>
    </cfRule>
  </conditionalFormatting>
  <conditionalFormatting sqref="P8">
    <cfRule type="cellIs" dxfId="2" priority="1" stopIfTrue="1" operator="equal">
      <formula>"enter value"</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3"/>
  <sheetViews>
    <sheetView zoomScaleNormal="100" workbookViewId="0">
      <selection sqref="A1:C1"/>
    </sheetView>
  </sheetViews>
  <sheetFormatPr baseColWidth="10" defaultColWidth="11" defaultRowHeight="13" x14ac:dyDescent="0.15"/>
  <cols>
    <col min="1" max="1" width="21" customWidth="1"/>
    <col min="2" max="3" width="16.83203125" customWidth="1"/>
  </cols>
  <sheetData>
    <row r="1" spans="1:3" ht="19" thickBot="1" x14ac:dyDescent="0.25">
      <c r="A1" s="181" t="s">
        <v>123</v>
      </c>
      <c r="B1" s="182"/>
      <c r="C1" s="183"/>
    </row>
    <row r="3" spans="1:3" ht="14" thickBot="1" x14ac:dyDescent="0.2"/>
    <row r="4" spans="1:3" ht="20" thickBot="1" x14ac:dyDescent="0.3">
      <c r="A4" s="139" t="s">
        <v>71</v>
      </c>
      <c r="B4" s="140"/>
      <c r="C4" s="141"/>
    </row>
    <row r="5" spans="1:3" ht="16" x14ac:dyDescent="0.15">
      <c r="A5" s="8" t="s">
        <v>39</v>
      </c>
      <c r="B5" s="103" t="s">
        <v>38</v>
      </c>
      <c r="C5" s="178"/>
    </row>
    <row r="6" spans="1:3" ht="16" x14ac:dyDescent="0.2">
      <c r="A6" s="9" t="s">
        <v>1</v>
      </c>
      <c r="B6" s="145" t="s">
        <v>43</v>
      </c>
      <c r="C6" s="179"/>
    </row>
    <row r="7" spans="1:3" ht="17" thickBot="1" x14ac:dyDescent="0.25">
      <c r="A7" s="11" t="s">
        <v>4</v>
      </c>
      <c r="B7" s="143">
        <v>123485.04</v>
      </c>
      <c r="C7" s="180"/>
    </row>
    <row r="8" spans="1:3" ht="17" thickBot="1" x14ac:dyDescent="0.25">
      <c r="A8" s="17"/>
      <c r="B8" s="18"/>
      <c r="C8" s="20"/>
    </row>
    <row r="9" spans="1:3" ht="16" x14ac:dyDescent="0.15">
      <c r="A9" s="8" t="s">
        <v>58</v>
      </c>
      <c r="B9" s="103" t="s">
        <v>38</v>
      </c>
      <c r="C9" s="178"/>
    </row>
    <row r="10" spans="1:3" ht="16" x14ac:dyDescent="0.2">
      <c r="A10" s="21" t="s">
        <v>1</v>
      </c>
      <c r="B10" s="104" t="s">
        <v>45</v>
      </c>
      <c r="C10" s="184"/>
    </row>
    <row r="11" spans="1:3" ht="17" thickBot="1" x14ac:dyDescent="0.25">
      <c r="A11" s="23" t="s">
        <v>4</v>
      </c>
      <c r="B11" s="144">
        <v>111.23</v>
      </c>
      <c r="C11" s="185"/>
    </row>
    <row r="12" spans="1:3" ht="17" thickBot="1" x14ac:dyDescent="0.25">
      <c r="A12" s="17"/>
      <c r="B12" s="18"/>
      <c r="C12" s="20"/>
    </row>
    <row r="13" spans="1:3" ht="16" x14ac:dyDescent="0.15">
      <c r="A13" s="8" t="s">
        <v>3</v>
      </c>
      <c r="B13" s="103" t="s">
        <v>38</v>
      </c>
      <c r="C13" s="178"/>
    </row>
    <row r="14" spans="1:3" ht="16" x14ac:dyDescent="0.2">
      <c r="A14" s="9" t="s">
        <v>1</v>
      </c>
      <c r="B14" s="145" t="s">
        <v>43</v>
      </c>
      <c r="C14" s="179"/>
    </row>
    <row r="15" spans="1:3" ht="17" thickBot="1" x14ac:dyDescent="0.25">
      <c r="A15" s="11" t="s">
        <v>4</v>
      </c>
      <c r="B15" s="143">
        <v>833808.26</v>
      </c>
      <c r="C15" s="180"/>
    </row>
    <row r="16" spans="1:3" ht="17" thickBot="1" x14ac:dyDescent="0.25">
      <c r="A16" s="17"/>
      <c r="B16" s="18"/>
      <c r="C16" s="20"/>
    </row>
    <row r="17" spans="1:3" ht="16" x14ac:dyDescent="0.15">
      <c r="A17" s="8" t="s">
        <v>41</v>
      </c>
      <c r="B17" s="103" t="s">
        <v>38</v>
      </c>
      <c r="C17" s="178"/>
    </row>
    <row r="18" spans="1:3" ht="16" x14ac:dyDescent="0.2">
      <c r="A18" s="9" t="s">
        <v>1</v>
      </c>
      <c r="B18" s="145" t="s">
        <v>44</v>
      </c>
      <c r="C18" s="179"/>
    </row>
    <row r="19" spans="1:3" ht="17" thickBot="1" x14ac:dyDescent="0.25">
      <c r="A19" s="11" t="s">
        <v>4</v>
      </c>
      <c r="B19" s="143">
        <v>1981856.41</v>
      </c>
      <c r="C19" s="180"/>
    </row>
    <row r="20" spans="1:3" ht="17" thickBot="1" x14ac:dyDescent="0.25">
      <c r="A20" s="17"/>
      <c r="B20" s="18"/>
      <c r="C20" s="20"/>
    </row>
    <row r="21" spans="1:3" ht="16" x14ac:dyDescent="0.2">
      <c r="A21" s="30" t="s">
        <v>6</v>
      </c>
      <c r="B21" s="103" t="s">
        <v>38</v>
      </c>
      <c r="C21" s="178"/>
    </row>
    <row r="22" spans="1:3" ht="16" x14ac:dyDescent="0.2">
      <c r="A22" s="9" t="s">
        <v>1</v>
      </c>
      <c r="B22" s="145" t="s">
        <v>2</v>
      </c>
      <c r="C22" s="179"/>
    </row>
    <row r="23" spans="1:3" ht="16" x14ac:dyDescent="0.2">
      <c r="A23" s="31">
        <v>576</v>
      </c>
      <c r="B23" s="187">
        <v>30.035720000000001</v>
      </c>
      <c r="C23" s="188"/>
    </row>
    <row r="24" spans="1:3" ht="16" x14ac:dyDescent="0.2">
      <c r="A24" s="36">
        <v>1728</v>
      </c>
      <c r="B24" s="189">
        <v>10.08065</v>
      </c>
      <c r="C24" s="190"/>
    </row>
    <row r="25" spans="1:3" ht="16" x14ac:dyDescent="0.2">
      <c r="A25" s="36">
        <v>3456</v>
      </c>
      <c r="B25" s="189">
        <v>5.2400900000000004</v>
      </c>
      <c r="C25" s="190"/>
    </row>
    <row r="26" spans="1:3" ht="16" x14ac:dyDescent="0.2">
      <c r="A26" s="36">
        <v>6912</v>
      </c>
      <c r="B26" s="189">
        <v>2.7835899999999998</v>
      </c>
      <c r="C26" s="190"/>
    </row>
    <row r="27" spans="1:3" ht="17" thickBot="1" x14ac:dyDescent="0.25">
      <c r="A27" s="23">
        <v>11520</v>
      </c>
      <c r="B27" s="191">
        <v>1.76776</v>
      </c>
      <c r="C27" s="192"/>
    </row>
    <row r="28" spans="1:3" ht="17" thickBot="1" x14ac:dyDescent="0.25">
      <c r="A28" s="7"/>
      <c r="B28" s="7"/>
      <c r="C28" s="7"/>
    </row>
    <row r="29" spans="1:3" ht="20" thickBot="1" x14ac:dyDescent="0.3">
      <c r="A29" s="139" t="s">
        <v>72</v>
      </c>
      <c r="B29" s="140"/>
      <c r="C29" s="141"/>
    </row>
    <row r="30" spans="1:3" ht="16" x14ac:dyDescent="0.2">
      <c r="A30" s="30" t="s">
        <v>57</v>
      </c>
      <c r="B30" s="103" t="s">
        <v>38</v>
      </c>
      <c r="C30" s="178"/>
    </row>
    <row r="31" spans="1:3" ht="16" x14ac:dyDescent="0.2">
      <c r="A31" s="9" t="s">
        <v>75</v>
      </c>
      <c r="B31" s="56" t="s">
        <v>49</v>
      </c>
      <c r="C31" s="94" t="s">
        <v>2</v>
      </c>
    </row>
    <row r="32" spans="1:3" ht="17" thickBot="1" x14ac:dyDescent="0.25">
      <c r="A32" s="11" t="s">
        <v>60</v>
      </c>
      <c r="B32" s="38">
        <v>36</v>
      </c>
      <c r="C32" s="95">
        <v>296.17</v>
      </c>
    </row>
    <row r="33" spans="1:3" ht="17" thickBot="1" x14ac:dyDescent="0.25">
      <c r="A33" s="17"/>
      <c r="B33" s="18"/>
      <c r="C33" s="20"/>
    </row>
    <row r="34" spans="1:3" ht="16" x14ac:dyDescent="0.15">
      <c r="A34" s="8" t="s">
        <v>70</v>
      </c>
      <c r="B34" s="103" t="s">
        <v>38</v>
      </c>
      <c r="C34" s="178"/>
    </row>
    <row r="35" spans="1:3" ht="16" x14ac:dyDescent="0.2">
      <c r="A35" s="41" t="s">
        <v>5</v>
      </c>
      <c r="B35" s="145"/>
      <c r="C35" s="179"/>
    </row>
    <row r="36" spans="1:3" ht="16" x14ac:dyDescent="0.2">
      <c r="A36" s="9" t="s">
        <v>75</v>
      </c>
      <c r="B36" s="42" t="s">
        <v>49</v>
      </c>
      <c r="C36" s="96" t="s">
        <v>2</v>
      </c>
    </row>
    <row r="37" spans="1:3" ht="16" x14ac:dyDescent="0.2">
      <c r="A37" s="31">
        <v>24</v>
      </c>
      <c r="B37" s="32">
        <v>2844</v>
      </c>
      <c r="C37" s="97">
        <v>74.364649999999997</v>
      </c>
    </row>
    <row r="38" spans="1:3" ht="16" x14ac:dyDescent="0.2">
      <c r="A38" s="36">
        <v>48</v>
      </c>
      <c r="B38" s="19">
        <v>5688</v>
      </c>
      <c r="C38" s="98">
        <v>38.07958</v>
      </c>
    </row>
    <row r="39" spans="1:3" ht="16" x14ac:dyDescent="0.2">
      <c r="A39" s="43">
        <v>96</v>
      </c>
      <c r="B39" s="19">
        <v>11376</v>
      </c>
      <c r="C39" s="98">
        <v>19.975650000000002</v>
      </c>
    </row>
    <row r="40" spans="1:3" ht="16" x14ac:dyDescent="0.2">
      <c r="A40" s="44" t="s">
        <v>52</v>
      </c>
      <c r="B40" s="142"/>
      <c r="C40" s="186"/>
    </row>
    <row r="41" spans="1:3" ht="16" x14ac:dyDescent="0.2">
      <c r="A41" s="9" t="s">
        <v>75</v>
      </c>
      <c r="B41" s="42" t="s">
        <v>49</v>
      </c>
      <c r="C41" s="96" t="s">
        <v>2</v>
      </c>
    </row>
    <row r="42" spans="1:3" ht="16" x14ac:dyDescent="0.2">
      <c r="A42" s="45">
        <v>2</v>
      </c>
      <c r="B42" s="32">
        <v>150</v>
      </c>
      <c r="C42" s="97">
        <v>192.34813</v>
      </c>
    </row>
    <row r="43" spans="1:3" ht="17" thickBot="1" x14ac:dyDescent="0.25">
      <c r="A43" s="23" t="s">
        <v>51</v>
      </c>
      <c r="B43" s="10">
        <v>36</v>
      </c>
      <c r="C43" s="99">
        <v>723.47180000000003</v>
      </c>
    </row>
  </sheetData>
  <sheetProtection algorithmName="SHA-512" hashValue="4MC3Su6AwVfoYcBEEB0/7sOkw/3IqayCNn63SeVodzKIsLD+7MZDP/K3iukGPwVXBFqvvboHDNTJ7CRNVcD/wA==" saltValue="2hvwvAoGpz/55sOUGPqkzg==" spinCount="100000" sheet="1" objects="1" scenarios="1"/>
  <mergeCells count="25">
    <mergeCell ref="B18:C18"/>
    <mergeCell ref="B19:C19"/>
    <mergeCell ref="B21:C21"/>
    <mergeCell ref="B22:C22"/>
    <mergeCell ref="B15:C15"/>
    <mergeCell ref="B17:C17"/>
    <mergeCell ref="B40:C40"/>
    <mergeCell ref="B34:C35"/>
    <mergeCell ref="A29:C29"/>
    <mergeCell ref="B30:C30"/>
    <mergeCell ref="B23:C23"/>
    <mergeCell ref="B24:C24"/>
    <mergeCell ref="B25:C25"/>
    <mergeCell ref="B26:C26"/>
    <mergeCell ref="B27:C27"/>
    <mergeCell ref="B13:C13"/>
    <mergeCell ref="B14:C14"/>
    <mergeCell ref="B7:C7"/>
    <mergeCell ref="B9:C9"/>
    <mergeCell ref="A1:C1"/>
    <mergeCell ref="A4:C4"/>
    <mergeCell ref="B5:C5"/>
    <mergeCell ref="B6:C6"/>
    <mergeCell ref="B10:C10"/>
    <mergeCell ref="B11:C11"/>
  </mergeCells>
  <conditionalFormatting sqref="B42:B43">
    <cfRule type="cellIs" dxfId="1" priority="11" stopIfTrue="1" operator="equal">
      <formula>"enter value"</formula>
    </cfRule>
  </conditionalFormatting>
  <conditionalFormatting sqref="B37:B39">
    <cfRule type="cellIs" dxfId="0" priority="12" stopIfTrue="1" operator="equal">
      <formula>"enter value"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56"/>
  <sheetViews>
    <sheetView zoomScaleNormal="100" workbookViewId="0">
      <selection activeCell="D6" sqref="D6"/>
    </sheetView>
  </sheetViews>
  <sheetFormatPr baseColWidth="10" defaultColWidth="8.6640625" defaultRowHeight="16" x14ac:dyDescent="0.2"/>
  <cols>
    <col min="1" max="1" width="30.5" style="1" customWidth="1"/>
    <col min="2" max="2" width="85.1640625" style="1" customWidth="1"/>
    <col min="3" max="16384" width="8.6640625" style="1"/>
  </cols>
  <sheetData>
    <row r="1" spans="1:2" ht="19" x14ac:dyDescent="0.25">
      <c r="A1" s="194" t="s">
        <v>85</v>
      </c>
      <c r="B1" s="194"/>
    </row>
    <row r="2" spans="1:2" x14ac:dyDescent="0.2">
      <c r="A2" s="1" t="s">
        <v>62</v>
      </c>
    </row>
    <row r="3" spans="1:2" ht="75.75" customHeight="1" x14ac:dyDescent="0.2">
      <c r="A3" s="193" t="s">
        <v>127</v>
      </c>
      <c r="B3" s="193"/>
    </row>
    <row r="4" spans="1:2" x14ac:dyDescent="0.2">
      <c r="A4" s="78"/>
      <c r="B4" s="79"/>
    </row>
    <row r="5" spans="1:2" s="85" customFormat="1" ht="19" x14ac:dyDescent="0.25">
      <c r="A5" s="83" t="s">
        <v>8</v>
      </c>
      <c r="B5" s="84" t="s">
        <v>33</v>
      </c>
    </row>
    <row r="6" spans="1:2" x14ac:dyDescent="0.2">
      <c r="A6" s="78"/>
      <c r="B6" s="79"/>
    </row>
    <row r="7" spans="1:2" x14ac:dyDescent="0.2">
      <c r="A7" s="78" t="s">
        <v>9</v>
      </c>
      <c r="B7" s="81"/>
    </row>
    <row r="8" spans="1:2" x14ac:dyDescent="0.2">
      <c r="A8" s="78" t="s">
        <v>92</v>
      </c>
      <c r="B8" s="81"/>
    </row>
    <row r="9" spans="1:2" x14ac:dyDescent="0.2">
      <c r="A9" s="78" t="s">
        <v>10</v>
      </c>
      <c r="B9" s="81"/>
    </row>
    <row r="10" spans="1:2" x14ac:dyDescent="0.2">
      <c r="A10" s="78"/>
      <c r="B10" s="79"/>
    </row>
    <row r="11" spans="1:2" s="88" customFormat="1" ht="19" x14ac:dyDescent="0.25">
      <c r="A11" s="86" t="s">
        <v>106</v>
      </c>
      <c r="B11" s="87"/>
    </row>
    <row r="12" spans="1:2" x14ac:dyDescent="0.2">
      <c r="A12" s="78" t="s">
        <v>12</v>
      </c>
      <c r="B12" s="81"/>
    </row>
    <row r="13" spans="1:2" x14ac:dyDescent="0.2">
      <c r="A13" s="78" t="s">
        <v>13</v>
      </c>
      <c r="B13" s="81"/>
    </row>
    <row r="14" spans="1:2" x14ac:dyDescent="0.2">
      <c r="A14" s="78" t="s">
        <v>94</v>
      </c>
      <c r="B14" s="81"/>
    </row>
    <row r="15" spans="1:2" x14ac:dyDescent="0.2">
      <c r="A15" s="78" t="s">
        <v>95</v>
      </c>
      <c r="B15" s="81"/>
    </row>
    <row r="16" spans="1:2" x14ac:dyDescent="0.2">
      <c r="A16" s="78" t="s">
        <v>96</v>
      </c>
      <c r="B16" s="81"/>
    </row>
    <row r="17" spans="1:2" x14ac:dyDescent="0.2">
      <c r="A17" s="78" t="s">
        <v>97</v>
      </c>
      <c r="B17" s="81"/>
    </row>
    <row r="18" spans="1:2" x14ac:dyDescent="0.2">
      <c r="A18" s="78"/>
      <c r="B18" s="79"/>
    </row>
    <row r="19" spans="1:2" s="88" customFormat="1" ht="19" x14ac:dyDescent="0.25">
      <c r="A19" s="86" t="s">
        <v>109</v>
      </c>
      <c r="B19" s="91" t="s">
        <v>108</v>
      </c>
    </row>
    <row r="20" spans="1:2" x14ac:dyDescent="0.2">
      <c r="A20" s="78" t="str">
        <f>CONCATENATE(A19," Type")</f>
        <v>Homogeneous Node Type</v>
      </c>
      <c r="B20" s="81"/>
    </row>
    <row r="21" spans="1:2" x14ac:dyDescent="0.2">
      <c r="A21" s="78" t="str">
        <f>CONCATENATE("Total # ",A19,"s")</f>
        <v>Total # Homogeneous Nodes</v>
      </c>
      <c r="B21" s="81"/>
    </row>
    <row r="22" spans="1:2" x14ac:dyDescent="0.2">
      <c r="A22" s="78" t="s">
        <v>93</v>
      </c>
      <c r="B22" s="81"/>
    </row>
    <row r="23" spans="1:2" x14ac:dyDescent="0.2">
      <c r="A23" s="78"/>
      <c r="B23" s="81"/>
    </row>
    <row r="24" spans="1:2" x14ac:dyDescent="0.2">
      <c r="A24" s="78" t="s">
        <v>11</v>
      </c>
      <c r="B24" s="81"/>
    </row>
    <row r="25" spans="1:2" x14ac:dyDescent="0.2">
      <c r="A25" s="78" t="s">
        <v>91</v>
      </c>
      <c r="B25" s="81"/>
    </row>
    <row r="26" spans="1:2" x14ac:dyDescent="0.2">
      <c r="A26" s="78" t="s">
        <v>107</v>
      </c>
      <c r="B26" s="81"/>
    </row>
    <row r="27" spans="1:2" x14ac:dyDescent="0.2">
      <c r="A27" s="78" t="s">
        <v>89</v>
      </c>
      <c r="B27" s="81"/>
    </row>
    <row r="28" spans="1:2" x14ac:dyDescent="0.2">
      <c r="A28" s="78" t="s">
        <v>90</v>
      </c>
      <c r="B28" s="81"/>
    </row>
    <row r="29" spans="1:2" x14ac:dyDescent="0.2">
      <c r="A29" s="78" t="s">
        <v>86</v>
      </c>
      <c r="B29" s="81"/>
    </row>
    <row r="30" spans="1:2" x14ac:dyDescent="0.2">
      <c r="A30" s="78" t="s">
        <v>87</v>
      </c>
      <c r="B30" s="81"/>
    </row>
    <row r="31" spans="1:2" x14ac:dyDescent="0.2">
      <c r="A31" s="78" t="s">
        <v>88</v>
      </c>
      <c r="B31" s="81"/>
    </row>
    <row r="32" spans="1:2" x14ac:dyDescent="0.2">
      <c r="A32" s="78"/>
    </row>
    <row r="33" spans="1:2" s="88" customFormat="1" ht="19" x14ac:dyDescent="0.25">
      <c r="A33" s="86" t="s">
        <v>110</v>
      </c>
      <c r="B33" s="91" t="s">
        <v>115</v>
      </c>
    </row>
    <row r="34" spans="1:2" x14ac:dyDescent="0.2">
      <c r="A34" s="78" t="str">
        <f>CONCATENATE(A33," Type")</f>
        <v>Heterogeneous Node Type</v>
      </c>
      <c r="B34" s="81"/>
    </row>
    <row r="35" spans="1:2" x14ac:dyDescent="0.2">
      <c r="A35" s="78" t="str">
        <f>CONCATENATE("Total # ",A33,"s")</f>
        <v>Total # Heterogeneous Nodes</v>
      </c>
      <c r="B35" s="81"/>
    </row>
    <row r="36" spans="1:2" x14ac:dyDescent="0.2">
      <c r="A36" s="78" t="s">
        <v>93</v>
      </c>
      <c r="B36" s="81"/>
    </row>
    <row r="37" spans="1:2" x14ac:dyDescent="0.2">
      <c r="A37" s="78"/>
      <c r="B37" s="81"/>
    </row>
    <row r="38" spans="1:2" x14ac:dyDescent="0.2">
      <c r="A38" s="78" t="s">
        <v>116</v>
      </c>
      <c r="B38" s="81"/>
    </row>
    <row r="39" spans="1:2" x14ac:dyDescent="0.2">
      <c r="A39" s="78" t="s">
        <v>117</v>
      </c>
      <c r="B39" s="81"/>
    </row>
    <row r="40" spans="1:2" x14ac:dyDescent="0.2">
      <c r="A40" s="78" t="s">
        <v>118</v>
      </c>
      <c r="B40" s="81"/>
    </row>
    <row r="41" spans="1:2" x14ac:dyDescent="0.2">
      <c r="A41" s="78" t="s">
        <v>119</v>
      </c>
      <c r="B41" s="81"/>
    </row>
    <row r="42" spans="1:2" x14ac:dyDescent="0.2">
      <c r="A42" s="78" t="s">
        <v>120</v>
      </c>
      <c r="B42" s="81"/>
    </row>
    <row r="43" spans="1:2" x14ac:dyDescent="0.2">
      <c r="A43" s="78" t="s">
        <v>121</v>
      </c>
      <c r="B43" s="81"/>
    </row>
    <row r="44" spans="1:2" x14ac:dyDescent="0.2">
      <c r="A44" s="78" t="s">
        <v>122</v>
      </c>
      <c r="B44" s="81"/>
    </row>
    <row r="45" spans="1:2" x14ac:dyDescent="0.2">
      <c r="B45" s="81"/>
    </row>
    <row r="46" spans="1:2" x14ac:dyDescent="0.2">
      <c r="A46" s="78" t="s">
        <v>11</v>
      </c>
      <c r="B46" s="81"/>
    </row>
    <row r="47" spans="1:2" x14ac:dyDescent="0.2">
      <c r="A47" s="78" t="s">
        <v>91</v>
      </c>
      <c r="B47" s="81"/>
    </row>
    <row r="48" spans="1:2" x14ac:dyDescent="0.2">
      <c r="A48" s="78" t="s">
        <v>107</v>
      </c>
      <c r="B48" s="81"/>
    </row>
    <row r="49" spans="1:2" x14ac:dyDescent="0.2">
      <c r="A49" s="78" t="s">
        <v>89</v>
      </c>
      <c r="B49" s="81"/>
    </row>
    <row r="50" spans="1:2" x14ac:dyDescent="0.2">
      <c r="A50" s="78" t="s">
        <v>90</v>
      </c>
      <c r="B50" s="81"/>
    </row>
    <row r="51" spans="1:2" x14ac:dyDescent="0.2">
      <c r="A51" s="78" t="s">
        <v>86</v>
      </c>
      <c r="B51" s="81"/>
    </row>
    <row r="52" spans="1:2" x14ac:dyDescent="0.2">
      <c r="A52" s="78" t="s">
        <v>87</v>
      </c>
      <c r="B52" s="81"/>
    </row>
    <row r="53" spans="1:2" x14ac:dyDescent="0.2">
      <c r="A53" s="78" t="s">
        <v>88</v>
      </c>
      <c r="B53" s="81"/>
    </row>
    <row r="54" spans="1:2" x14ac:dyDescent="0.2">
      <c r="A54" s="78"/>
      <c r="B54" s="79"/>
    </row>
    <row r="55" spans="1:2" s="88" customFormat="1" ht="19" x14ac:dyDescent="0.25">
      <c r="A55" s="86" t="s">
        <v>111</v>
      </c>
      <c r="B55" s="87"/>
    </row>
    <row r="56" spans="1:2" x14ac:dyDescent="0.2">
      <c r="A56" s="78" t="str">
        <f>CONCATENATE(A55," Type")</f>
        <v>Interactive/Login Node Type</v>
      </c>
      <c r="B56" s="81"/>
    </row>
    <row r="57" spans="1:2" x14ac:dyDescent="0.2">
      <c r="A57" s="78" t="str">
        <f>CONCATENATE("Total # ",A55,"s")</f>
        <v>Total # Interactive/Login Nodes</v>
      </c>
      <c r="B57" s="81"/>
    </row>
    <row r="58" spans="1:2" x14ac:dyDescent="0.2">
      <c r="A58" s="78" t="s">
        <v>93</v>
      </c>
      <c r="B58" s="81"/>
    </row>
    <row r="59" spans="1:2" x14ac:dyDescent="0.2">
      <c r="A59" s="78"/>
      <c r="B59" s="81"/>
    </row>
    <row r="60" spans="1:2" x14ac:dyDescent="0.2">
      <c r="A60" s="78" t="s">
        <v>116</v>
      </c>
      <c r="B60" s="81"/>
    </row>
    <row r="61" spans="1:2" x14ac:dyDescent="0.2">
      <c r="A61" s="78" t="s">
        <v>117</v>
      </c>
      <c r="B61" s="81"/>
    </row>
    <row r="62" spans="1:2" x14ac:dyDescent="0.2">
      <c r="A62" s="78" t="s">
        <v>118</v>
      </c>
      <c r="B62" s="81"/>
    </row>
    <row r="63" spans="1:2" x14ac:dyDescent="0.2">
      <c r="A63" s="78" t="s">
        <v>119</v>
      </c>
      <c r="B63" s="81"/>
    </row>
    <row r="64" spans="1:2" x14ac:dyDescent="0.2">
      <c r="A64" s="78" t="s">
        <v>120</v>
      </c>
      <c r="B64" s="81"/>
    </row>
    <row r="65" spans="1:2" x14ac:dyDescent="0.2">
      <c r="A65" s="78" t="s">
        <v>121</v>
      </c>
      <c r="B65" s="81"/>
    </row>
    <row r="66" spans="1:2" x14ac:dyDescent="0.2">
      <c r="A66" s="78" t="s">
        <v>122</v>
      </c>
      <c r="B66" s="81"/>
    </row>
    <row r="67" spans="1:2" x14ac:dyDescent="0.2">
      <c r="B67" s="81"/>
    </row>
    <row r="68" spans="1:2" x14ac:dyDescent="0.2">
      <c r="A68" s="78" t="s">
        <v>11</v>
      </c>
      <c r="B68" s="81"/>
    </row>
    <row r="69" spans="1:2" x14ac:dyDescent="0.2">
      <c r="A69" s="78" t="s">
        <v>91</v>
      </c>
      <c r="B69" s="81"/>
    </row>
    <row r="70" spans="1:2" x14ac:dyDescent="0.2">
      <c r="A70" s="78" t="s">
        <v>107</v>
      </c>
      <c r="B70" s="81"/>
    </row>
    <row r="71" spans="1:2" x14ac:dyDescent="0.2">
      <c r="A71" s="78" t="s">
        <v>89</v>
      </c>
      <c r="B71" s="81"/>
    </row>
    <row r="72" spans="1:2" x14ac:dyDescent="0.2">
      <c r="A72" s="78" t="s">
        <v>90</v>
      </c>
      <c r="B72" s="81"/>
    </row>
    <row r="73" spans="1:2" x14ac:dyDescent="0.2">
      <c r="A73" s="78" t="s">
        <v>86</v>
      </c>
      <c r="B73" s="81"/>
    </row>
    <row r="74" spans="1:2" x14ac:dyDescent="0.2">
      <c r="A74" s="78" t="s">
        <v>87</v>
      </c>
      <c r="B74" s="81"/>
    </row>
    <row r="75" spans="1:2" x14ac:dyDescent="0.2">
      <c r="A75" s="78" t="s">
        <v>88</v>
      </c>
      <c r="B75" s="81"/>
    </row>
    <row r="76" spans="1:2" x14ac:dyDescent="0.2">
      <c r="A76" s="78"/>
      <c r="B76" s="79"/>
    </row>
    <row r="77" spans="1:2" s="88" customFormat="1" ht="19" x14ac:dyDescent="0.25">
      <c r="A77" s="86" t="s">
        <v>112</v>
      </c>
      <c r="B77" s="87"/>
    </row>
    <row r="78" spans="1:2" x14ac:dyDescent="0.2">
      <c r="A78" s="78" t="str">
        <f>CONCATENATE(A77," Type")</f>
        <v>Service Node Type</v>
      </c>
      <c r="B78" s="81"/>
    </row>
    <row r="79" spans="1:2" x14ac:dyDescent="0.2">
      <c r="A79" s="78" t="str">
        <f>CONCATENATE("Total # ",A77,"s")</f>
        <v>Total # Service Nodes</v>
      </c>
      <c r="B79" s="81"/>
    </row>
    <row r="80" spans="1:2" x14ac:dyDescent="0.2">
      <c r="A80" s="78" t="s">
        <v>93</v>
      </c>
      <c r="B80" s="81"/>
    </row>
    <row r="81" spans="1:2" x14ac:dyDescent="0.2">
      <c r="A81" s="78"/>
      <c r="B81" s="81"/>
    </row>
    <row r="82" spans="1:2" x14ac:dyDescent="0.2">
      <c r="A82" s="78" t="s">
        <v>116</v>
      </c>
      <c r="B82" s="81"/>
    </row>
    <row r="83" spans="1:2" x14ac:dyDescent="0.2">
      <c r="A83" s="78" t="s">
        <v>117</v>
      </c>
      <c r="B83" s="81"/>
    </row>
    <row r="84" spans="1:2" x14ac:dyDescent="0.2">
      <c r="A84" s="78" t="s">
        <v>118</v>
      </c>
      <c r="B84" s="81"/>
    </row>
    <row r="85" spans="1:2" s="80" customFormat="1" x14ac:dyDescent="0.2">
      <c r="A85" s="78" t="s">
        <v>119</v>
      </c>
      <c r="B85" s="81"/>
    </row>
    <row r="86" spans="1:2" s="80" customFormat="1" x14ac:dyDescent="0.2">
      <c r="A86" s="78" t="s">
        <v>120</v>
      </c>
      <c r="B86" s="81"/>
    </row>
    <row r="87" spans="1:2" s="80" customFormat="1" x14ac:dyDescent="0.2">
      <c r="A87" s="78" t="s">
        <v>121</v>
      </c>
      <c r="B87" s="81"/>
    </row>
    <row r="88" spans="1:2" s="80" customFormat="1" x14ac:dyDescent="0.2">
      <c r="A88" s="78" t="s">
        <v>122</v>
      </c>
      <c r="B88" s="81"/>
    </row>
    <row r="89" spans="1:2" s="80" customFormat="1" x14ac:dyDescent="0.2">
      <c r="A89" s="1"/>
      <c r="B89" s="81"/>
    </row>
    <row r="90" spans="1:2" s="80" customFormat="1" x14ac:dyDescent="0.2">
      <c r="A90" s="78" t="s">
        <v>11</v>
      </c>
      <c r="B90" s="81"/>
    </row>
    <row r="91" spans="1:2" s="80" customFormat="1" x14ac:dyDescent="0.2">
      <c r="A91" s="78" t="s">
        <v>91</v>
      </c>
      <c r="B91" s="81"/>
    </row>
    <row r="92" spans="1:2" s="80" customFormat="1" x14ac:dyDescent="0.2">
      <c r="A92" s="78" t="s">
        <v>107</v>
      </c>
      <c r="B92" s="81"/>
    </row>
    <row r="93" spans="1:2" s="80" customFormat="1" x14ac:dyDescent="0.2">
      <c r="A93" s="78" t="s">
        <v>89</v>
      </c>
      <c r="B93" s="81"/>
    </row>
    <row r="94" spans="1:2" s="80" customFormat="1" x14ac:dyDescent="0.2">
      <c r="A94" s="78" t="s">
        <v>90</v>
      </c>
      <c r="B94" s="81"/>
    </row>
    <row r="95" spans="1:2" s="80" customFormat="1" x14ac:dyDescent="0.2">
      <c r="A95" s="78" t="s">
        <v>86</v>
      </c>
      <c r="B95" s="81"/>
    </row>
    <row r="96" spans="1:2" s="80" customFormat="1" x14ac:dyDescent="0.2">
      <c r="A96" s="78" t="s">
        <v>87</v>
      </c>
      <c r="B96" s="81"/>
    </row>
    <row r="97" spans="1:2" s="80" customFormat="1" x14ac:dyDescent="0.2">
      <c r="A97" s="78" t="s">
        <v>88</v>
      </c>
      <c r="B97" s="81"/>
    </row>
    <row r="98" spans="1:2" x14ac:dyDescent="0.2">
      <c r="A98" s="78"/>
      <c r="B98" s="79"/>
    </row>
    <row r="99" spans="1:2" s="88" customFormat="1" ht="19" x14ac:dyDescent="0.25">
      <c r="A99" s="92" t="s">
        <v>101</v>
      </c>
      <c r="B99" s="93"/>
    </row>
    <row r="100" spans="1:2" x14ac:dyDescent="0.2">
      <c r="A100" s="78"/>
      <c r="B100" s="79"/>
    </row>
    <row r="101" spans="1:2" x14ac:dyDescent="0.2">
      <c r="A101" s="78" t="s">
        <v>100</v>
      </c>
      <c r="B101" s="81"/>
    </row>
    <row r="102" spans="1:2" x14ac:dyDescent="0.2">
      <c r="A102" s="78" t="s">
        <v>13</v>
      </c>
      <c r="B102" s="81"/>
    </row>
    <row r="103" spans="1:2" x14ac:dyDescent="0.2">
      <c r="A103" s="78" t="s">
        <v>102</v>
      </c>
      <c r="B103" s="81"/>
    </row>
    <row r="104" spans="1:2" x14ac:dyDescent="0.2">
      <c r="A104" s="78" t="s">
        <v>103</v>
      </c>
      <c r="B104" s="81"/>
    </row>
    <row r="105" spans="1:2" x14ac:dyDescent="0.2">
      <c r="A105" s="78" t="s">
        <v>14</v>
      </c>
      <c r="B105" s="81"/>
    </row>
    <row r="106" spans="1:2" x14ac:dyDescent="0.2">
      <c r="A106" s="78" t="s">
        <v>15</v>
      </c>
      <c r="B106" s="81"/>
    </row>
    <row r="107" spans="1:2" x14ac:dyDescent="0.2">
      <c r="A107" s="78" t="s">
        <v>98</v>
      </c>
      <c r="B107" s="81"/>
    </row>
    <row r="108" spans="1:2" x14ac:dyDescent="0.2">
      <c r="A108" s="78" t="s">
        <v>99</v>
      </c>
      <c r="B108" s="81"/>
    </row>
    <row r="109" spans="1:2" x14ac:dyDescent="0.2">
      <c r="A109" s="78"/>
      <c r="B109" s="79"/>
    </row>
    <row r="110" spans="1:2" x14ac:dyDescent="0.2">
      <c r="A110" s="78" t="s">
        <v>104</v>
      </c>
      <c r="B110" s="81"/>
    </row>
    <row r="111" spans="1:2" x14ac:dyDescent="0.2">
      <c r="A111" s="78" t="s">
        <v>13</v>
      </c>
      <c r="B111" s="81"/>
    </row>
    <row r="112" spans="1:2" x14ac:dyDescent="0.2">
      <c r="A112" s="78" t="s">
        <v>102</v>
      </c>
      <c r="B112" s="81"/>
    </row>
    <row r="113" spans="1:2" x14ac:dyDescent="0.2">
      <c r="A113" s="78" t="s">
        <v>103</v>
      </c>
      <c r="B113" s="81"/>
    </row>
    <row r="114" spans="1:2" x14ac:dyDescent="0.2">
      <c r="A114" s="78" t="s">
        <v>14</v>
      </c>
      <c r="B114" s="81"/>
    </row>
    <row r="115" spans="1:2" x14ac:dyDescent="0.2">
      <c r="A115" s="78" t="s">
        <v>15</v>
      </c>
      <c r="B115" s="81"/>
    </row>
    <row r="116" spans="1:2" x14ac:dyDescent="0.2">
      <c r="A116" s="78" t="s">
        <v>98</v>
      </c>
      <c r="B116" s="81"/>
    </row>
    <row r="117" spans="1:2" x14ac:dyDescent="0.2">
      <c r="A117" s="78" t="s">
        <v>99</v>
      </c>
      <c r="B117" s="81"/>
    </row>
    <row r="118" spans="1:2" x14ac:dyDescent="0.2">
      <c r="A118" s="78"/>
      <c r="B118" s="79"/>
    </row>
    <row r="119" spans="1:2" x14ac:dyDescent="0.2">
      <c r="A119" s="78" t="s">
        <v>105</v>
      </c>
      <c r="B119" s="81"/>
    </row>
    <row r="120" spans="1:2" x14ac:dyDescent="0.2">
      <c r="A120" s="78" t="s">
        <v>13</v>
      </c>
      <c r="B120" s="81"/>
    </row>
    <row r="121" spans="1:2" x14ac:dyDescent="0.2">
      <c r="A121" s="78" t="s">
        <v>102</v>
      </c>
      <c r="B121" s="81"/>
    </row>
    <row r="122" spans="1:2" x14ac:dyDescent="0.2">
      <c r="A122" s="78" t="s">
        <v>103</v>
      </c>
      <c r="B122" s="81"/>
    </row>
    <row r="123" spans="1:2" x14ac:dyDescent="0.2">
      <c r="A123" s="78" t="s">
        <v>14</v>
      </c>
      <c r="B123" s="81"/>
    </row>
    <row r="124" spans="1:2" x14ac:dyDescent="0.2">
      <c r="A124" s="78" t="s">
        <v>15</v>
      </c>
      <c r="B124" s="81"/>
    </row>
    <row r="125" spans="1:2" x14ac:dyDescent="0.2">
      <c r="A125" s="78" t="s">
        <v>98</v>
      </c>
      <c r="B125" s="81"/>
    </row>
    <row r="126" spans="1:2" x14ac:dyDescent="0.2">
      <c r="A126" s="78" t="s">
        <v>99</v>
      </c>
      <c r="B126" s="81"/>
    </row>
    <row r="127" spans="1:2" x14ac:dyDescent="0.2">
      <c r="A127" s="78"/>
      <c r="B127" s="79"/>
    </row>
    <row r="128" spans="1:2" s="88" customFormat="1" ht="19" x14ac:dyDescent="0.25">
      <c r="A128" s="92" t="s">
        <v>16</v>
      </c>
      <c r="B128" s="93"/>
    </row>
    <row r="129" spans="1:2" x14ac:dyDescent="0.2">
      <c r="A129" s="78"/>
      <c r="B129" s="79"/>
    </row>
    <row r="130" spans="1:2" x14ac:dyDescent="0.2">
      <c r="A130" s="78" t="s">
        <v>29</v>
      </c>
      <c r="B130" s="81"/>
    </row>
    <row r="131" spans="1:2" x14ac:dyDescent="0.2">
      <c r="A131" s="78" t="s">
        <v>17</v>
      </c>
      <c r="B131" s="81"/>
    </row>
    <row r="132" spans="1:2" x14ac:dyDescent="0.2">
      <c r="A132" s="78" t="s">
        <v>28</v>
      </c>
      <c r="B132" s="81"/>
    </row>
    <row r="133" spans="1:2" x14ac:dyDescent="0.2">
      <c r="A133" s="78" t="s">
        <v>18</v>
      </c>
      <c r="B133" s="81"/>
    </row>
    <row r="134" spans="1:2" x14ac:dyDescent="0.2">
      <c r="A134" s="78" t="s">
        <v>27</v>
      </c>
      <c r="B134" s="81"/>
    </row>
    <row r="135" spans="1:2" x14ac:dyDescent="0.2">
      <c r="A135" s="78" t="s">
        <v>19</v>
      </c>
      <c r="B135" s="81"/>
    </row>
    <row r="136" spans="1:2" x14ac:dyDescent="0.2">
      <c r="A136" s="78" t="s">
        <v>26</v>
      </c>
      <c r="B136" s="81"/>
    </row>
    <row r="137" spans="1:2" x14ac:dyDescent="0.2">
      <c r="A137" s="78" t="s">
        <v>20</v>
      </c>
      <c r="B137" s="81"/>
    </row>
    <row r="138" spans="1:2" s="80" customFormat="1" x14ac:dyDescent="0.2">
      <c r="A138" s="78" t="s">
        <v>23</v>
      </c>
      <c r="B138" s="81"/>
    </row>
    <row r="139" spans="1:2" x14ac:dyDescent="0.2">
      <c r="A139" s="78" t="s">
        <v>24</v>
      </c>
      <c r="B139" s="81"/>
    </row>
    <row r="140" spans="1:2" x14ac:dyDescent="0.2">
      <c r="A140" s="78" t="s">
        <v>25</v>
      </c>
      <c r="B140" s="81"/>
    </row>
    <row r="141" spans="1:2" x14ac:dyDescent="0.2">
      <c r="A141" s="78" t="s">
        <v>21</v>
      </c>
      <c r="B141" s="81"/>
    </row>
    <row r="142" spans="1:2" x14ac:dyDescent="0.2">
      <c r="A142" s="78" t="s">
        <v>113</v>
      </c>
      <c r="B142" s="81"/>
    </row>
    <row r="143" spans="1:2" x14ac:dyDescent="0.2">
      <c r="A143" s="78" t="s">
        <v>114</v>
      </c>
      <c r="B143" s="81"/>
    </row>
    <row r="144" spans="1:2" x14ac:dyDescent="0.2">
      <c r="A144" s="78" t="s">
        <v>30</v>
      </c>
      <c r="B144" s="81"/>
    </row>
    <row r="145" spans="1:2" x14ac:dyDescent="0.2">
      <c r="A145" s="78" t="s">
        <v>31</v>
      </c>
      <c r="B145" s="81"/>
    </row>
    <row r="146" spans="1:2" x14ac:dyDescent="0.2">
      <c r="A146" s="78"/>
      <c r="B146" s="79"/>
    </row>
    <row r="147" spans="1:2" s="88" customFormat="1" ht="19" x14ac:dyDescent="0.25">
      <c r="A147" s="92" t="s">
        <v>22</v>
      </c>
      <c r="B147" s="93"/>
    </row>
    <row r="148" spans="1:2" s="78" customFormat="1" x14ac:dyDescent="0.2">
      <c r="A148" s="89"/>
      <c r="B148" s="90"/>
    </row>
    <row r="149" spans="1:2" x14ac:dyDescent="0.2">
      <c r="A149" s="78"/>
      <c r="B149" s="82"/>
    </row>
    <row r="150" spans="1:2" x14ac:dyDescent="0.2">
      <c r="A150" s="78"/>
      <c r="B150" s="82"/>
    </row>
    <row r="151" spans="1:2" x14ac:dyDescent="0.2">
      <c r="A151" s="78"/>
      <c r="B151" s="82"/>
    </row>
    <row r="152" spans="1:2" x14ac:dyDescent="0.2">
      <c r="A152" s="78"/>
      <c r="B152" s="82"/>
    </row>
    <row r="153" spans="1:2" x14ac:dyDescent="0.2">
      <c r="A153" s="78"/>
      <c r="B153" s="82"/>
    </row>
    <row r="154" spans="1:2" x14ac:dyDescent="0.2">
      <c r="A154" s="78"/>
      <c r="B154" s="82"/>
    </row>
    <row r="155" spans="1:2" x14ac:dyDescent="0.2">
      <c r="A155" s="78"/>
      <c r="B155" s="82"/>
    </row>
    <row r="156" spans="1:2" x14ac:dyDescent="0.2">
      <c r="A156" s="78"/>
      <c r="B156" s="82"/>
    </row>
  </sheetData>
  <mergeCells count="2">
    <mergeCell ref="A3:B3"/>
    <mergeCell ref="A1:B1"/>
  </mergeCells>
  <pageMargins left="0.7" right="0.7" top="0.75" bottom="0.75" header="0.3" footer="0.3"/>
  <pageSetup orientation="portrait" horizontalDpi="4294967294" verticalDpi="429496729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CSEP Benchmark As-Is</vt:lpstr>
      <vt:lpstr>CSEP Benchmark Optimized</vt:lpstr>
      <vt:lpstr>CSEP Proposed System</vt:lpstr>
      <vt:lpstr>Cheyenne</vt:lpstr>
      <vt:lpstr>Benchmark System</vt:lpstr>
    </vt:vector>
  </TitlesOfParts>
  <Manager/>
  <Company>UCAR/NCAR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UCAR</dc:creator>
  <cp:keywords/>
  <dc:description/>
  <cp:lastModifiedBy>UCAR</cp:lastModifiedBy>
  <dcterms:created xsi:type="dcterms:W3CDTF">2015-03-17T18:15:19Z</dcterms:created>
  <dcterms:modified xsi:type="dcterms:W3CDTF">2020-03-31T19:18:52Z</dcterms:modified>
  <cp:category/>
</cp:coreProperties>
</file>